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65521" windowWidth="8070" windowHeight="12150" activeTab="0"/>
  </bookViews>
  <sheets>
    <sheet name="Tbl Contents" sheetId="1" r:id="rId1"/>
    <sheet name="Tbl 1" sheetId="2" r:id="rId2"/>
    <sheet name="2-All_ Ethnic" sheetId="3" r:id="rId3"/>
    <sheet name="3-Department" sheetId="4" r:id="rId4"/>
    <sheet name="4-Sequence" sheetId="5" r:id="rId5"/>
    <sheet name="5-New  Ethnic" sheetId="6" r:id="rId6"/>
    <sheet name="6-New Ugrad " sheetId="7" r:id="rId7"/>
    <sheet name="7- Grad" sheetId="8" r:id="rId8"/>
    <sheet name="8-New_Cl_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3" hidden="1">{"'NewClAdm'!$A$1:$H$50"}</definedName>
    <definedName name="HTML_Control" localSheetId="5" hidden="1">{"'NewClAdm'!$A$1:$H$50"}</definedName>
    <definedName name="HTML_Control" localSheetId="6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3" hidden="1">{"'NewClAdm'!$A$1:$H$50"}</definedName>
    <definedName name="HTML_Control2" localSheetId="5" hidden="1">{"'NewClAdm'!$A$1:$H$50"}</definedName>
    <definedName name="HTML_Control2" localSheetId="6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'2-All_ Ethnic'!$A$1:$M$45</definedName>
    <definedName name="_xlnm.Print_Area" localSheetId="5">'5-New  Ethnic'!$A$1:$M$45</definedName>
    <definedName name="_xlnm.Print_Area" localSheetId="6">'6-New Ugrad '!$A$1:$M$197</definedName>
    <definedName name="_xlnm.Print_Area" localSheetId="7">'7- Grad'!$A$1:$H$88</definedName>
    <definedName name="_xlnm.Print_Area" localSheetId="8">'8-New_Cl_Adm'!$A$1:$H$23</definedName>
    <definedName name="_xlnm.Print_Area" localSheetId="1">'Tbl 1'!$A$1:$M$39</definedName>
    <definedName name="_xlnm.Print_Area" localSheetId="0">'Tbl Contents'!$A$1:$C$43</definedName>
    <definedName name="_xlnm.Print_Titles" localSheetId="3">'3-Department'!$1:$5</definedName>
    <definedName name="_xlnm.Print_Titles" localSheetId="4">'4-Sequence'!$1:$5</definedName>
    <definedName name="_xlnm.Print_Titles" localSheetId="6">'6-New Ugrad '!$1:$6</definedName>
    <definedName name="_xlnm.Print_Titles" localSheetId="7">'7- Grad'!$1:$5</definedName>
  </definedNames>
  <calcPr fullCalcOnLoad="1"/>
</workbook>
</file>

<file path=xl/sharedStrings.xml><?xml version="1.0" encoding="utf-8"?>
<sst xmlns="http://schemas.openxmlformats.org/spreadsheetml/2006/main" count="1351" uniqueCount="646">
  <si>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</si>
  <si>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</si>
  <si>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</si>
  <si>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</si>
  <si>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</si>
  <si>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</si>
  <si>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</si>
  <si>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</si>
  <si>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</si>
  <si>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</si>
  <si>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</si>
  <si>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</si>
  <si>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</si>
  <si>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</si>
  <si>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</si>
  <si>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</si>
  <si>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</si>
  <si>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</si>
  <si>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</si>
  <si>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* Full Time is based on 12 credit hours for undergraduates; 9 credit hours for graduate students</t>
  </si>
  <si>
    <t>All On Campus Students by Class, Gender, Full/Part Time and Credit Hours</t>
  </si>
  <si>
    <t>On Campus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</si>
  <si>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</si>
  <si>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</si>
  <si>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</si>
  <si>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</si>
  <si>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</si>
  <si>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</si>
  <si>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</si>
  <si>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</si>
  <si>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</si>
  <si>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</si>
  <si>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</si>
  <si>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</si>
  <si>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</si>
  <si>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</si>
  <si>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</si>
  <si>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Graduates by Department and Major/Sequence</t>
  </si>
  <si>
    <t>Table 8</t>
  </si>
  <si>
    <t>By Class and Type of Admission</t>
  </si>
  <si>
    <t>Planning and Institutional Research</t>
  </si>
  <si>
    <t>On Campus Students by Racial/Ethnic Designation and Gender</t>
  </si>
  <si>
    <t>All Students</t>
  </si>
  <si>
    <t>Unclass.</t>
  </si>
  <si>
    <t>Undergrad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</si>
  <si>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</si>
  <si>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</si>
  <si>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</si>
  <si>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</si>
  <si>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</si>
  <si>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</si>
  <si>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</si>
  <si>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</si>
  <si>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</si>
  <si>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</si>
  <si>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</si>
  <si>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</si>
  <si>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</si>
  <si>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New On Campus Students by Racial/Ethnic Designation and Gender</t>
  </si>
  <si>
    <t>Unclass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</si>
  <si>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</si>
  <si>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</si>
  <si>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</si>
  <si>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</si>
  <si>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</si>
  <si>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</si>
  <si>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</si>
  <si>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</si>
  <si>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</si>
  <si>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</si>
  <si>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</si>
  <si>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Foreign Languages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</si>
  <si>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</si>
  <si>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</si>
  <si>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</si>
  <si>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</si>
  <si>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</si>
  <si>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</si>
  <si>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</si>
  <si>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</si>
  <si>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</si>
  <si>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</si>
  <si>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</si>
  <si>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</si>
  <si>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</si>
  <si>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</si>
  <si>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</si>
  <si>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</si>
  <si>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</si>
  <si>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</si>
  <si>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</si>
  <si>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</si>
  <si>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</si>
  <si>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</si>
  <si>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</si>
  <si>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</si>
  <si>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</si>
  <si>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</si>
  <si>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</si>
  <si>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 xml:space="preserve">Unclassified                      </t>
  </si>
  <si>
    <t xml:space="preserve">General Student                   </t>
  </si>
  <si>
    <t>Certif</t>
  </si>
  <si>
    <t>Applied Science &amp;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</si>
  <si>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</si>
  <si>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</si>
  <si>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</si>
  <si>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</si>
  <si>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</si>
  <si>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</si>
  <si>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1-90</t>
  </si>
  <si>
    <t xml:space="preserve">Agriculture Education             </t>
  </si>
  <si>
    <t>137-0</t>
  </si>
  <si>
    <t xml:space="preserve">Agribusiness                      </t>
  </si>
  <si>
    <t>37-0</t>
  </si>
  <si>
    <t>37-1</t>
  </si>
  <si>
    <t xml:space="preserve">Food Industry Management          </t>
  </si>
  <si>
    <t>37-2</t>
  </si>
  <si>
    <t xml:space="preserve">Horticulture                      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</si>
  <si>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</si>
  <si>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</si>
  <si>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</si>
  <si>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</si>
  <si>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</si>
  <si>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</si>
  <si>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 xml:space="preserve">Interior &amp; Environmental Design   </t>
  </si>
  <si>
    <t>24-8</t>
  </si>
  <si>
    <t xml:space="preserve">Apparel Merchandising &amp; Design    </t>
  </si>
  <si>
    <t>24-9</t>
  </si>
  <si>
    <t>24-90</t>
  </si>
  <si>
    <t>30-0</t>
  </si>
  <si>
    <t xml:space="preserve">Safety                            </t>
  </si>
  <si>
    <t>30-1</t>
  </si>
  <si>
    <t xml:space="preserve">Occupational Safety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</si>
  <si>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</si>
  <si>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</si>
  <si>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</si>
  <si>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</si>
  <si>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</si>
  <si>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</si>
  <si>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</si>
  <si>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</si>
  <si>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</si>
  <si>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</si>
  <si>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</si>
  <si>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</si>
  <si>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Telecommunications Management     </t>
  </si>
  <si>
    <t xml:space="preserve">Information Systems          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</si>
  <si>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</si>
  <si>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</si>
  <si>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</si>
  <si>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</si>
  <si>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</si>
  <si>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>139-1</t>
  </si>
  <si>
    <t xml:space="preserve">Systems Development               </t>
  </si>
  <si>
    <t>139-2</t>
  </si>
  <si>
    <t xml:space="preserve">Telecommunications                </t>
  </si>
  <si>
    <t>29-0</t>
  </si>
  <si>
    <t xml:space="preserve">Computer Science                  </t>
  </si>
  <si>
    <t>29-6</t>
  </si>
  <si>
    <t xml:space="preserve">Computer Information Systems      </t>
  </si>
  <si>
    <t>29-7</t>
  </si>
  <si>
    <t>29-8</t>
  </si>
  <si>
    <t>29-9</t>
  </si>
  <si>
    <t>School of Kinesiology and Recreation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</si>
  <si>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</si>
  <si>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</si>
  <si>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</si>
  <si>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</si>
  <si>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</si>
  <si>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</si>
  <si>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74-4</t>
  </si>
  <si>
    <t xml:space="preserve">Exercise Science &amp; Fitness        </t>
  </si>
  <si>
    <t>74-90</t>
  </si>
  <si>
    <t xml:space="preserve">Teacher Education K-12            </t>
  </si>
  <si>
    <t>74-92</t>
  </si>
  <si>
    <t xml:space="preserve">Secondary Physical Education 6-12 </t>
  </si>
  <si>
    <t>75-0</t>
  </si>
  <si>
    <t xml:space="preserve">Kinesiology &amp; Recreation          </t>
  </si>
  <si>
    <t>75-10</t>
  </si>
  <si>
    <t xml:space="preserve">Recreation Administration         </t>
  </si>
  <si>
    <t>75-11</t>
  </si>
  <si>
    <t xml:space="preserve">Sport Management                  </t>
  </si>
  <si>
    <t>75-5</t>
  </si>
  <si>
    <t xml:space="preserve">Biomechanics                      </t>
  </si>
  <si>
    <t>75-7</t>
  </si>
  <si>
    <t>75-9</t>
  </si>
  <si>
    <t>75-90</t>
  </si>
  <si>
    <t xml:space="preserve">Physical Educ Teacher Education   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</si>
  <si>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</si>
  <si>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</si>
  <si>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</si>
  <si>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</si>
  <si>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</si>
  <si>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</si>
  <si>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</si>
  <si>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</si>
  <si>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</si>
  <si>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</si>
  <si>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</si>
  <si>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</si>
  <si>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</si>
  <si>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25-1</t>
  </si>
  <si>
    <t xml:space="preserve">General Technology                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</si>
  <si>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</si>
  <si>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</si>
  <si>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</si>
  <si>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</si>
  <si>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</si>
  <si>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</si>
  <si>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</si>
  <si>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</si>
  <si>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25-90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</si>
  <si>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</si>
  <si>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</si>
  <si>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</si>
  <si>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</si>
  <si>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</si>
  <si>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</si>
  <si>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</si>
  <si>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</si>
  <si>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</si>
  <si>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</si>
  <si>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</si>
  <si>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</si>
  <si>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</si>
  <si>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</si>
  <si>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</si>
  <si>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</si>
  <si>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 xml:space="preserve">Broadcast Journalism              </t>
  </si>
  <si>
    <t>151-2</t>
  </si>
  <si>
    <t xml:space="preserve">News Editorial                    </t>
  </si>
  <si>
    <t>39-0</t>
  </si>
  <si>
    <t xml:space="preserve">Mass Communication                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</si>
  <si>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</si>
  <si>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</si>
  <si>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</si>
  <si>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</si>
  <si>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</si>
  <si>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</si>
  <si>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</si>
  <si>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</si>
  <si>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</si>
  <si>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</si>
  <si>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 xml:space="preserve">Applied Economics                 </t>
  </si>
  <si>
    <t>142-1</t>
  </si>
  <si>
    <t xml:space="preserve">Electricity Natural Gas Tele Econ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</si>
  <si>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</si>
  <si>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</si>
  <si>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</si>
  <si>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</si>
  <si>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</si>
  <si>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</si>
  <si>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</si>
  <si>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</si>
  <si>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</si>
  <si>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</si>
  <si>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</si>
  <si>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</si>
  <si>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</si>
  <si>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</si>
  <si>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</si>
  <si>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</si>
  <si>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</si>
  <si>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</si>
  <si>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</si>
  <si>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</si>
  <si>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</si>
  <si>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</si>
  <si>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</si>
  <si>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</si>
  <si>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</si>
  <si>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</si>
  <si>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</si>
  <si>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</si>
  <si>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</si>
  <si>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</si>
  <si>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</si>
  <si>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</si>
  <si>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</si>
  <si>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</si>
  <si>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</si>
  <si>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</si>
  <si>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</si>
  <si>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</si>
  <si>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</si>
  <si>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</si>
  <si>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</si>
  <si>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</si>
  <si>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</si>
  <si>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</si>
  <si>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</si>
  <si>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</si>
  <si>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</si>
  <si>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</si>
  <si>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27-90</t>
  </si>
  <si>
    <t>27-92</t>
  </si>
  <si>
    <t>Elementary &amp; Middle School Math Ed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</si>
  <si>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</si>
  <si>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</si>
  <si>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</si>
  <si>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</si>
  <si>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</si>
  <si>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</si>
  <si>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</si>
  <si>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</si>
  <si>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</si>
  <si>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</si>
  <si>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</si>
  <si>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</si>
  <si>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</si>
  <si>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</si>
  <si>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</si>
  <si>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</si>
  <si>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</si>
  <si>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</si>
  <si>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 xml:space="preserve">Global Studies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</si>
  <si>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</si>
  <si>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</si>
  <si>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</si>
  <si>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</si>
  <si>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</si>
  <si>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</si>
  <si>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</si>
  <si>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 xml:space="preserve">Industrial Organizational Social  </t>
  </si>
  <si>
    <t>8-4</t>
  </si>
  <si>
    <t xml:space="preserve">Quantitative                      </t>
  </si>
  <si>
    <t>8-7</t>
  </si>
  <si>
    <t xml:space="preserve">Developmental Psychology          </t>
  </si>
  <si>
    <t>93-0</t>
  </si>
  <si>
    <t xml:space="preserve">School Psychology                 </t>
  </si>
  <si>
    <t>153-0</t>
  </si>
  <si>
    <t xml:space="preserve">Bachelor of Social Work           </t>
  </si>
  <si>
    <t>53-0</t>
  </si>
  <si>
    <t xml:space="preserve">Social Work                   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</si>
  <si>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</si>
  <si>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</si>
  <si>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</si>
  <si>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</si>
  <si>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</si>
  <si>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Applied Community &amp; Econ Developmt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</si>
  <si>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</si>
  <si>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</si>
  <si>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</si>
  <si>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</si>
  <si>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</si>
  <si>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 xml:space="preserve">Audiology                         </t>
  </si>
  <si>
    <t>62-2</t>
  </si>
  <si>
    <t xml:space="preserve">Speech Pathology                  </t>
  </si>
  <si>
    <t>382-0</t>
  </si>
  <si>
    <t xml:space="preserve">Accountancy BS/Mpa                </t>
  </si>
  <si>
    <t>382-2</t>
  </si>
  <si>
    <t xml:space="preserve">Professional Accountancy          </t>
  </si>
  <si>
    <t>82-0</t>
  </si>
  <si>
    <t xml:space="preserve">Accountancy      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</si>
  <si>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</si>
  <si>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</si>
  <si>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</si>
  <si>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</si>
  <si>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</si>
  <si>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 xml:space="preserve">Accounting Information Systems    </t>
  </si>
  <si>
    <t>88-0</t>
  </si>
  <si>
    <t xml:space="preserve">Master of Business Adminstration  </t>
  </si>
  <si>
    <t xml:space="preserve">Finance,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</si>
  <si>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</si>
  <si>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</si>
  <si>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</si>
  <si>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</si>
  <si>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</si>
  <si>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76-1</t>
  </si>
  <si>
    <t xml:space="preserve">General Finance                   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</si>
  <si>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</si>
  <si>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</si>
  <si>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</si>
  <si>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</si>
  <si>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</si>
  <si>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 xml:space="preserve">Business Information System       </t>
  </si>
  <si>
    <t>84-2</t>
  </si>
  <si>
    <t xml:space="preserve">Quality &amp; Operations Management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</si>
  <si>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</si>
  <si>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</si>
  <si>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</si>
  <si>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</si>
  <si>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</si>
  <si>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</si>
  <si>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</si>
  <si>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</si>
  <si>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</si>
  <si>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</si>
  <si>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117-1</t>
  </si>
  <si>
    <t xml:space="preserve">Business and Industry             </t>
  </si>
  <si>
    <t>117-2</t>
  </si>
  <si>
    <t xml:space="preserve">Education/Technology Specialist   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</si>
  <si>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</si>
  <si>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</si>
  <si>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</si>
  <si>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</si>
  <si>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</si>
  <si>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 xml:space="preserve">Bilingual/Bicultural Education    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</si>
  <si>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</si>
  <si>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</si>
  <si>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</si>
  <si>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</si>
  <si>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</si>
  <si>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</si>
  <si>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</si>
  <si>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Educational Administration &amp; Foundations</t>
  </si>
  <si>
    <t>295-40</t>
  </si>
  <si>
    <t>296-40</t>
  </si>
  <si>
    <t>95-0</t>
  </si>
  <si>
    <t xml:space="preserve">Educational Administration        </t>
  </si>
  <si>
    <t>95-11</t>
  </si>
  <si>
    <t xml:space="preserve">Principalship Certification       </t>
  </si>
  <si>
    <t>95-12</t>
  </si>
  <si>
    <t xml:space="preserve">Superintendent Certification      </t>
  </si>
  <si>
    <t>40-0</t>
  </si>
  <si>
    <t xml:space="preserve">Special Education                 </t>
  </si>
  <si>
    <t>40-10</t>
  </si>
  <si>
    <t xml:space="preserve">Specialist Low Vision &amp; Blindness 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</si>
  <si>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</si>
  <si>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</si>
  <si>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</si>
  <si>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</si>
  <si>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</si>
  <si>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</si>
  <si>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</si>
  <si>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</si>
  <si>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</si>
  <si>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</si>
  <si>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</si>
  <si>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</si>
  <si>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2-3</t>
  </si>
  <si>
    <t xml:space="preserve">Art History                       </t>
  </si>
  <si>
    <t>2-4</t>
  </si>
  <si>
    <t xml:space="preserve">Graphic Design                    </t>
  </si>
  <si>
    <t>2-90</t>
  </si>
  <si>
    <t>2-91</t>
  </si>
  <si>
    <t xml:space="preserve">Art Education                     </t>
  </si>
  <si>
    <t>22-0</t>
  </si>
  <si>
    <t xml:space="preserve">Master of Fine Arts               </t>
  </si>
  <si>
    <t>60-0</t>
  </si>
  <si>
    <t xml:space="preserve">Bachelor of Fine Arts-Art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</si>
  <si>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</si>
  <si>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</si>
  <si>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</si>
  <si>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</si>
  <si>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</si>
  <si>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</si>
  <si>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</si>
  <si>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 xml:space="preserve">Composition                       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</si>
  <si>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</si>
  <si>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</si>
  <si>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</si>
  <si>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</si>
  <si>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</si>
  <si>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 xml:space="preserve">Choral-General-Keyboard           </t>
  </si>
  <si>
    <t>57-3</t>
  </si>
  <si>
    <t xml:space="preserve">Instrumental-Band                 </t>
  </si>
  <si>
    <t>57-4</t>
  </si>
  <si>
    <t xml:space="preserve">Instrumental-Orchestra            </t>
  </si>
  <si>
    <t>58-1</t>
  </si>
  <si>
    <t>Band &amp; Orchestra Instr Performance</t>
  </si>
  <si>
    <t>58-2</t>
  </si>
  <si>
    <t xml:space="preserve">Keyboard Instrument Performance   </t>
  </si>
  <si>
    <t>58-4</t>
  </si>
  <si>
    <t>58-5</t>
  </si>
  <si>
    <t xml:space="preserve">Voice Performance                 </t>
  </si>
  <si>
    <t>58-6</t>
  </si>
  <si>
    <t>58-7</t>
  </si>
  <si>
    <t xml:space="preserve">Classical Guitar Performance      </t>
  </si>
  <si>
    <t>59-0</t>
  </si>
  <si>
    <t xml:space="preserve">Music-Liberal Arts BA/Bs          </t>
  </si>
  <si>
    <t>59-1</t>
  </si>
  <si>
    <t xml:space="preserve">Musical Theatre                   </t>
  </si>
  <si>
    <t>59-2</t>
  </si>
  <si>
    <t xml:space="preserve">Music Business                    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</si>
  <si>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</si>
  <si>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</si>
  <si>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</si>
  <si>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</si>
  <si>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</si>
  <si>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 xml:space="preserve">Design/Production                 </t>
  </si>
  <si>
    <t>70-3</t>
  </si>
  <si>
    <t xml:space="preserve">Acting                            </t>
  </si>
  <si>
    <t>70-90</t>
  </si>
  <si>
    <t>111-1</t>
  </si>
  <si>
    <t xml:space="preserve">Pre-Nursing                       </t>
  </si>
  <si>
    <t>111-2</t>
  </si>
  <si>
    <t xml:space="preserve">Prelicensure                      </t>
  </si>
  <si>
    <t>111-3</t>
  </si>
  <si>
    <t xml:space="preserve">Registered Nurse                  </t>
  </si>
  <si>
    <t>111-4</t>
  </si>
  <si>
    <t xml:space="preserve">Prelicensure Early Admit          </t>
  </si>
  <si>
    <t>112-1</t>
  </si>
  <si>
    <t xml:space="preserve">Family Nurse Practitioner         </t>
  </si>
  <si>
    <t>112-2</t>
  </si>
  <si>
    <t xml:space="preserve">Nursing Systems Administration    </t>
  </si>
  <si>
    <t>120-0</t>
  </si>
  <si>
    <t xml:space="preserve">University Studies                </t>
  </si>
  <si>
    <t>66-3</t>
  </si>
  <si>
    <t xml:space="preserve">Multidisciplinary Studies         </t>
  </si>
  <si>
    <t>235-20</t>
  </si>
  <si>
    <t>236-20</t>
  </si>
  <si>
    <t>245-20</t>
  </si>
  <si>
    <t>233-20</t>
  </si>
  <si>
    <t>243-20</t>
  </si>
  <si>
    <t>65-0</t>
  </si>
  <si>
    <t>89-0</t>
  </si>
  <si>
    <t xml:space="preserve">Student-At-Large                  </t>
  </si>
  <si>
    <t>99-0</t>
  </si>
  <si>
    <t>99-1</t>
  </si>
  <si>
    <t xml:space="preserve"> Illinois State University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</si>
  <si>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</si>
  <si>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</si>
  <si>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</si>
  <si>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</si>
  <si>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</si>
  <si>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</si>
  <si>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</si>
  <si>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</si>
  <si>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Sch Information Technology</t>
  </si>
  <si>
    <t>Sch Kinesiology and Recreation</t>
  </si>
  <si>
    <t>Speech Pathology &amp; Audiology</t>
  </si>
  <si>
    <t xml:space="preserve">Ed Admin/Superind`t Endor Post-Master`s 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</si>
  <si>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</si>
  <si>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</si>
  <si>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</si>
  <si>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</si>
  <si>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</si>
  <si>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</si>
  <si>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</si>
  <si>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</si>
  <si>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</si>
  <si>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By Class, Gender, Full/Part time and Credit Hours</t>
  </si>
  <si>
    <t>Undergrad Total</t>
  </si>
  <si>
    <t>Class Level</t>
  </si>
  <si>
    <t>75-8</t>
  </si>
  <si>
    <t>39-3</t>
  </si>
  <si>
    <t>39-4</t>
  </si>
  <si>
    <t xml:space="preserve">Interactive Media                 </t>
  </si>
  <si>
    <t xml:space="preserve">Radio                             </t>
  </si>
  <si>
    <t>Music</t>
  </si>
  <si>
    <t>Exercise Physiology</t>
  </si>
  <si>
    <t>Sport Management</t>
  </si>
  <si>
    <t>Doct</t>
  </si>
  <si>
    <t xml:space="preserve">Food, Nutrition, and Dietetics    </t>
  </si>
  <si>
    <t xml:space="preserve">Exercise Physiology               </t>
  </si>
  <si>
    <t>151-3</t>
  </si>
  <si>
    <t xml:space="preserve">Visual Communication              </t>
  </si>
  <si>
    <t xml:space="preserve">General Student(s)                </t>
  </si>
  <si>
    <t>Census Day (September 2, 2005)</t>
  </si>
  <si>
    <t>2005 Fall Semester</t>
  </si>
  <si>
    <t>Fall 2005</t>
  </si>
  <si>
    <t>Fall Semester 2005</t>
  </si>
  <si>
    <t>Fall 2005 On Campus Enrollment by Department, Major/Sequence and Class Level</t>
  </si>
  <si>
    <t>Fall 2005 (On Campus)</t>
  </si>
  <si>
    <t>Fall 2005 On Campus New Graduate Students by Major/Sequence</t>
  </si>
  <si>
    <t>Fall 2005 On Campus New Undergraduate Students by Department and Major/Sequence</t>
  </si>
  <si>
    <t>MajSeq#</t>
  </si>
  <si>
    <t xml:space="preserve">Agriculture                  </t>
  </si>
  <si>
    <t>24-10</t>
  </si>
  <si>
    <t xml:space="preserve">Dietetic Internship               </t>
  </si>
  <si>
    <t xml:space="preserve">Health Sciences            </t>
  </si>
  <si>
    <t>35-0</t>
  </si>
  <si>
    <t xml:space="preserve">Health Education                  </t>
  </si>
  <si>
    <t>129-0</t>
  </si>
  <si>
    <t>Psychology of Sport &amp; Physical Act</t>
  </si>
  <si>
    <t>85-7</t>
  </si>
  <si>
    <t xml:space="preserve">Recreation Management             </t>
  </si>
  <si>
    <t xml:space="preserve">Technology                   </t>
  </si>
  <si>
    <t xml:space="preserve">Biological Sciences          </t>
  </si>
  <si>
    <t>3-8</t>
  </si>
  <si>
    <t xml:space="preserve">Organismal Biol &amp; Public Outreach </t>
  </si>
  <si>
    <t xml:space="preserve">Chemistry                 </t>
  </si>
  <si>
    <t xml:space="preserve">Economics                   </t>
  </si>
  <si>
    <t xml:space="preserve">English                   </t>
  </si>
  <si>
    <t xml:space="preserve">Geography - Geology            </t>
  </si>
  <si>
    <t xml:space="preserve">History                   </t>
  </si>
  <si>
    <t xml:space="preserve">Mathematics                    </t>
  </si>
  <si>
    <t>27-2</t>
  </si>
  <si>
    <t xml:space="preserve">Statistics                        </t>
  </si>
  <si>
    <t xml:space="preserve">Philosophy                   </t>
  </si>
  <si>
    <t xml:space="preserve">Physics                      </t>
  </si>
  <si>
    <t xml:space="preserve">Politics and Government     </t>
  </si>
  <si>
    <t>44-6</t>
  </si>
  <si>
    <t xml:space="preserve">Leadership and Social Justice     </t>
  </si>
  <si>
    <t xml:space="preserve">School of Communication      </t>
  </si>
  <si>
    <t xml:space="preserve">Sociology and Anthropology     </t>
  </si>
  <si>
    <t xml:space="preserve">Speech Pathology and Audiology </t>
  </si>
  <si>
    <t xml:space="preserve">Accounting                  </t>
  </si>
  <si>
    <t>182-0</t>
  </si>
  <si>
    <t>382-1</t>
  </si>
  <si>
    <t xml:space="preserve">Accountancy &amp; Information Systems </t>
  </si>
  <si>
    <t>82-5</t>
  </si>
  <si>
    <t xml:space="preserve">Career Specialty                  </t>
  </si>
  <si>
    <t>76-0</t>
  </si>
  <si>
    <t xml:space="preserve">Finance                           </t>
  </si>
  <si>
    <t>84-0</t>
  </si>
  <si>
    <t xml:space="preserve">Management                        </t>
  </si>
  <si>
    <t xml:space="preserve">Marketing                   </t>
  </si>
  <si>
    <t xml:space="preserve">Curriculum and Instruction   </t>
  </si>
  <si>
    <t>117-0</t>
  </si>
  <si>
    <t xml:space="preserve">Instructional Tech &amp; Design       </t>
  </si>
  <si>
    <t>7-7</t>
  </si>
  <si>
    <t xml:space="preserve">Alternative Secondary Certificate </t>
  </si>
  <si>
    <t>7-89</t>
  </si>
  <si>
    <t xml:space="preserve">National Board For Prof Tch       </t>
  </si>
  <si>
    <t xml:space="preserve">Special Education            </t>
  </si>
  <si>
    <t>246-40</t>
  </si>
  <si>
    <t>28-6</t>
  </si>
  <si>
    <t xml:space="preserve">Conducting                        </t>
  </si>
  <si>
    <t>213-40</t>
  </si>
  <si>
    <t>Technology/Project Mgt Grad Cert</t>
  </si>
  <si>
    <t>Technology/Train &amp; Develop Grad C</t>
  </si>
  <si>
    <t>Eng/Tch Wrtg High/Mid Sch Post Bacc</t>
  </si>
  <si>
    <t>Soa/Social Aspects Aging Grad Cert</t>
  </si>
  <si>
    <t xml:space="preserve">Womens Studies Grad Cert             </t>
  </si>
  <si>
    <t xml:space="preserve">Ed Admin/General Admin Post MS GC </t>
  </si>
  <si>
    <t xml:space="preserve">Superindt Endor Post MS GC </t>
  </si>
  <si>
    <t>Sed/Lbs 2 Technology Spc Grad Cert</t>
  </si>
  <si>
    <t>Director of Special Educ Post MS GC</t>
  </si>
  <si>
    <t>Family Nurse Pracitioner Post MS GC</t>
  </si>
  <si>
    <t>Human Development/Family Resource</t>
  </si>
  <si>
    <t>Applied Community &amp; Econ Develop</t>
  </si>
  <si>
    <t xml:space="preserve">Food. Nutrition. and Dietetics    </t>
  </si>
  <si>
    <t>Human Development/Family Resources</t>
  </si>
  <si>
    <t>French</t>
  </si>
  <si>
    <t xml:space="preserve">Dietetic Internship  </t>
  </si>
  <si>
    <t xml:space="preserve">Technology/Project Mgt   </t>
  </si>
  <si>
    <t>Eng/Tch Wrtg High/Mid Sch Post Bac</t>
  </si>
  <si>
    <t>Mathematics Education</t>
  </si>
  <si>
    <t xml:space="preserve">Master of Fine Arts/Art             </t>
  </si>
  <si>
    <t xml:space="preserve"> Industrial Organizational Social  </t>
  </si>
  <si>
    <t xml:space="preserve">Quantitative                 </t>
  </si>
  <si>
    <t>Other - Instructional Development</t>
  </si>
  <si>
    <t>Univ</t>
  </si>
  <si>
    <t>Undergraduate</t>
  </si>
  <si>
    <t>Unclss</t>
  </si>
  <si>
    <t>Educational Administration &amp; Found</t>
  </si>
  <si>
    <t>Fall 2005 On Campus Enrollment by College, Department and Class Level</t>
  </si>
  <si>
    <t xml:space="preserve">National Board For Prof Tching     </t>
  </si>
  <si>
    <t xml:space="preserve">Womens Studies Grad Certif             </t>
  </si>
  <si>
    <t>Sed/Lbs 2 Tech Spc Grad Certif</t>
  </si>
  <si>
    <t>Social Aspects Aging Grad Certif</t>
  </si>
  <si>
    <t>Management &amp; Quantitative Methods</t>
  </si>
  <si>
    <t>Technol/Project Mgt Grad Certif</t>
  </si>
  <si>
    <t>Technol/Train &amp; Develop Grad Certif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</si>
</sst>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</numFmts>
  <fonts count="2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>
      <alignment/>
      <protection/>
    </xf>
    <xf numFmtId="0" fontId="4" fillId="0" borderId="0">
      <alignment vertical="center"/>
      <protection/>
    </xf>
    <xf numFmtId="37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9" fontId="5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37" fontId="15" fillId="0" borderId="0" xfId="21" applyFont="1" applyAlignment="1">
      <alignment horizontal="centerContinuous"/>
      <protection/>
    </xf>
    <xf numFmtId="1" fontId="15" fillId="0" borderId="0" xfId="21" applyNumberFormat="1" applyFont="1" applyAlignment="1">
      <alignment horizontal="centerContinuous"/>
      <protection/>
    </xf>
    <xf numFmtId="37" fontId="15" fillId="0" borderId="0" xfId="21" applyFont="1">
      <alignment/>
      <protection/>
    </xf>
    <xf numFmtId="0" fontId="4" fillId="0" borderId="0" xfId="22">
      <alignment vertical="center"/>
      <protection/>
    </xf>
    <xf numFmtId="3" fontId="15" fillId="0" borderId="0" xfId="21" applyNumberFormat="1" applyFont="1" applyAlignment="1">
      <alignment horizontal="left"/>
      <protection/>
    </xf>
    <xf numFmtId="3" fontId="15" fillId="0" borderId="0" xfId="21" applyNumberFormat="1" applyFont="1">
      <alignment/>
      <protection/>
    </xf>
    <xf numFmtId="37" fontId="15" fillId="0" borderId="0" xfId="21" applyFont="1" applyAlignment="1">
      <alignment horizontal="left"/>
      <protection/>
    </xf>
    <xf numFmtId="3" fontId="15" fillId="0" borderId="0" xfId="21" applyNumberFormat="1" applyFont="1" applyProtection="1">
      <alignment/>
      <protection/>
    </xf>
    <xf numFmtId="37" fontId="15" fillId="0" borderId="0" xfId="21" applyFont="1" applyAlignment="1" quotePrefix="1">
      <alignment horizontal="centerContinuous"/>
      <protection/>
    </xf>
    <xf numFmtId="189" fontId="15" fillId="0" borderId="0" xfId="21" applyNumberFormat="1" applyFont="1" applyAlignment="1">
      <alignment horizontal="centerContinuous"/>
      <protection/>
    </xf>
    <xf numFmtId="1" fontId="15" fillId="0" borderId="0" xfId="21" applyNumberFormat="1" applyFont="1" applyAlignment="1" applyProtection="1">
      <alignment horizontal="centerContinuous"/>
      <protection/>
    </xf>
    <xf numFmtId="1" fontId="15" fillId="0" borderId="0" xfId="21" applyNumberFormat="1" applyFont="1">
      <alignment/>
      <protection/>
    </xf>
    <xf numFmtId="173" fontId="20" fillId="0" borderId="0" xfId="26" applyNumberFormat="1" applyFont="1">
      <alignment/>
      <protection/>
    </xf>
    <xf numFmtId="0" fontId="20" fillId="0" borderId="0" xfId="26" applyFont="1">
      <alignment/>
      <protection/>
    </xf>
    <xf numFmtId="0" fontId="20" fillId="0" borderId="0" xfId="26" applyFont="1" applyAlignment="1">
      <alignment horizontal="centerContinuous"/>
      <protection/>
    </xf>
    <xf numFmtId="0" fontId="19" fillId="0" borderId="0" xfId="26" applyFont="1">
      <alignment/>
      <protection/>
    </xf>
    <xf numFmtId="0" fontId="20" fillId="0" borderId="1" xfId="26" applyFont="1" applyBorder="1">
      <alignment/>
      <protection/>
    </xf>
    <xf numFmtId="173" fontId="20" fillId="0" borderId="1" xfId="26" applyNumberFormat="1" applyFont="1" applyBorder="1">
      <alignment/>
      <protection/>
    </xf>
    <xf numFmtId="0" fontId="19" fillId="0" borderId="0" xfId="26" applyFont="1" applyAlignment="1">
      <alignment horizontal="center"/>
      <protection/>
    </xf>
    <xf numFmtId="0" fontId="19" fillId="0" borderId="1" xfId="26" applyFont="1" applyBorder="1" applyAlignment="1">
      <alignment horizontal="centerContinuous"/>
      <protection/>
    </xf>
    <xf numFmtId="0" fontId="19" fillId="0" borderId="0" xfId="26" applyFont="1" applyAlignment="1">
      <alignment horizontal="right"/>
      <protection/>
    </xf>
    <xf numFmtId="0" fontId="21" fillId="0" borderId="0" xfId="26" applyFont="1" applyAlignment="1">
      <alignment horizontal="center"/>
      <protection/>
    </xf>
    <xf numFmtId="0" fontId="21" fillId="0" borderId="0" xfId="26" applyFont="1" applyAlignment="1">
      <alignment horizontal="right"/>
      <protection/>
    </xf>
    <xf numFmtId="173" fontId="20" fillId="0" borderId="0" xfId="26" applyNumberFormat="1" applyFont="1" applyAlignment="1">
      <alignment horizontal="right"/>
      <protection/>
    </xf>
    <xf numFmtId="0" fontId="20" fillId="0" borderId="0" xfId="26" applyFont="1" applyAlignment="1">
      <alignment horizontal="right"/>
      <protection/>
    </xf>
    <xf numFmtId="0" fontId="20" fillId="0" borderId="0" xfId="26" applyFont="1" applyAlignment="1">
      <alignment horizontal="center"/>
      <protection/>
    </xf>
    <xf numFmtId="0" fontId="22" fillId="0" borderId="0" xfId="26" applyFont="1" applyAlignment="1">
      <alignment horizontal="right"/>
      <protection/>
    </xf>
    <xf numFmtId="173" fontId="20" fillId="0" borderId="1" xfId="26" applyNumberFormat="1" applyFont="1" applyBorder="1" applyAlignment="1">
      <alignment horizontal="right"/>
      <protection/>
    </xf>
    <xf numFmtId="0" fontId="4" fillId="0" borderId="0" xfId="26" applyFont="1" applyBorder="1">
      <alignment/>
      <protection/>
    </xf>
    <xf numFmtId="173" fontId="20" fillId="0" borderId="0" xfId="26" applyNumberFormat="1" applyFont="1" applyBorder="1" applyAlignment="1">
      <alignment horizontal="right"/>
      <protection/>
    </xf>
    <xf numFmtId="171" fontId="15" fillId="0" borderId="0" xfId="23" applyNumberFormat="1" applyFont="1" applyAlignment="1">
      <alignment horizontal="centerContinuous"/>
      <protection/>
    </xf>
    <xf numFmtId="171" fontId="15" fillId="0" borderId="0" xfId="23" applyNumberFormat="1" applyFont="1">
      <alignment/>
      <protection/>
    </xf>
    <xf numFmtId="171" fontId="9" fillId="0" borderId="0" xfId="23" applyNumberFormat="1" applyFont="1" applyAlignment="1" applyProtection="1">
      <alignment horizontal="centerContinuous"/>
      <protection/>
    </xf>
    <xf numFmtId="171" fontId="15" fillId="0" borderId="0" xfId="23" applyNumberFormat="1" applyFont="1" applyAlignment="1">
      <alignment horizontal="center"/>
      <protection/>
    </xf>
    <xf numFmtId="171" fontId="15" fillId="0" borderId="0" xfId="23" applyNumberFormat="1" applyFont="1" applyAlignment="1" applyProtection="1">
      <alignment horizontal="center"/>
      <protection/>
    </xf>
    <xf numFmtId="171" fontId="23" fillId="0" borderId="0" xfId="23" applyNumberFormat="1" applyFont="1">
      <alignment/>
      <protection/>
    </xf>
    <xf numFmtId="171" fontId="16" fillId="0" borderId="0" xfId="23" applyNumberFormat="1" applyFont="1" applyAlignment="1">
      <alignment horizontal="center"/>
      <protection/>
    </xf>
    <xf numFmtId="171" fontId="16" fillId="0" borderId="0" xfId="23" applyNumberFormat="1" applyFont="1" applyAlignment="1" applyProtection="1">
      <alignment horizontal="center"/>
      <protection/>
    </xf>
    <xf numFmtId="171" fontId="15" fillId="0" borderId="0" xfId="23" applyNumberFormat="1" applyFont="1" applyAlignment="1" applyProtection="1">
      <alignment horizontal="left"/>
      <protection/>
    </xf>
    <xf numFmtId="172" fontId="15" fillId="0" borderId="0" xfId="23" applyNumberFormat="1" applyFont="1">
      <alignment/>
      <protection/>
    </xf>
    <xf numFmtId="172" fontId="15" fillId="0" borderId="0" xfId="23" applyNumberFormat="1" applyFont="1" applyProtection="1">
      <alignment/>
      <protection/>
    </xf>
    <xf numFmtId="171" fontId="15" fillId="0" borderId="0" xfId="23" applyNumberFormat="1" applyFont="1" applyBorder="1">
      <alignment/>
      <protection/>
    </xf>
    <xf numFmtId="0" fontId="4" fillId="0" borderId="0" xfId="0" applyFont="1" applyAlignment="1" quotePrefix="1">
      <alignment/>
    </xf>
    <xf numFmtId="212" fontId="15" fillId="0" borderId="0" xfId="21" applyNumberFormat="1" applyFont="1" applyAlignment="1">
      <alignment horizontal="centerContinuous"/>
      <protection/>
    </xf>
    <xf numFmtId="212" fontId="15" fillId="0" borderId="0" xfId="21" applyNumberFormat="1" applyFont="1">
      <alignment/>
      <protection/>
    </xf>
    <xf numFmtId="212" fontId="9" fillId="0" borderId="0" xfId="21" applyNumberFormat="1" applyFont="1">
      <alignment/>
      <protection/>
    </xf>
    <xf numFmtId="212" fontId="4" fillId="0" borderId="0" xfId="22" applyNumberFormat="1">
      <alignment vertical="center"/>
      <protection/>
    </xf>
    <xf numFmtId="212" fontId="15" fillId="0" borderId="0" xfId="21" applyNumberFormat="1" applyFont="1" applyAlignment="1">
      <alignment horizontal="left"/>
      <protection/>
    </xf>
    <xf numFmtId="212" fontId="15" fillId="0" borderId="0" xfId="21" applyNumberFormat="1" applyFont="1" applyBorder="1" applyAlignment="1">
      <alignment horizontal="right"/>
      <protection/>
    </xf>
    <xf numFmtId="212" fontId="16" fillId="0" borderId="0" xfId="21" applyNumberFormat="1" applyFont="1" applyBorder="1" applyAlignment="1">
      <alignment horizontal="center"/>
      <protection/>
    </xf>
    <xf numFmtId="212" fontId="16" fillId="0" borderId="0" xfId="21" applyNumberFormat="1" applyFont="1" applyBorder="1" applyAlignment="1">
      <alignment horizontal="centerContinuous"/>
      <protection/>
    </xf>
    <xf numFmtId="212" fontId="15" fillId="0" borderId="0" xfId="21" applyNumberFormat="1" applyFont="1" applyProtection="1">
      <alignment/>
      <protection/>
    </xf>
    <xf numFmtId="212" fontId="15" fillId="0" borderId="0" xfId="21" applyNumberFormat="1" applyFont="1" applyAlignment="1" quotePrefix="1">
      <alignment horizontal="centerContinuous"/>
      <protection/>
    </xf>
    <xf numFmtId="212" fontId="15" fillId="0" borderId="0" xfId="21" applyNumberFormat="1" applyFont="1" applyAlignment="1" applyProtection="1">
      <alignment horizontal="centerContinuous"/>
      <protection/>
    </xf>
    <xf numFmtId="195" fontId="15" fillId="0" borderId="0" xfId="21" applyNumberFormat="1" applyFont="1" applyAlignment="1">
      <alignment/>
      <protection/>
    </xf>
    <xf numFmtId="195" fontId="15" fillId="0" borderId="0" xfId="21" applyNumberFormat="1" applyFont="1">
      <alignment/>
      <protection/>
    </xf>
    <xf numFmtId="195" fontId="15" fillId="0" borderId="0" xfId="21" applyNumberFormat="1" applyFont="1" applyProtection="1">
      <alignment/>
      <protection/>
    </xf>
    <xf numFmtId="212" fontId="24" fillId="0" borderId="0" xfId="21" applyNumberFormat="1" applyFont="1" applyBorder="1" applyAlignment="1">
      <alignment horizontal="right"/>
      <protection/>
    </xf>
    <xf numFmtId="173" fontId="15" fillId="0" borderId="0" xfId="21" applyNumberFormat="1" applyFont="1" applyBorder="1" applyAlignment="1">
      <alignment horizontal="right"/>
      <protection/>
    </xf>
    <xf numFmtId="173" fontId="16" fillId="0" borderId="0" xfId="21" applyNumberFormat="1" applyFont="1" applyBorder="1" applyAlignment="1">
      <alignment horizontal="center"/>
      <protection/>
    </xf>
    <xf numFmtId="173" fontId="16" fillId="0" borderId="0" xfId="21" applyNumberFormat="1" applyFont="1" applyBorder="1" applyAlignment="1">
      <alignment horizontal="centerContinuous"/>
      <protection/>
    </xf>
    <xf numFmtId="173" fontId="15" fillId="0" borderId="0" xfId="21" applyNumberFormat="1" applyFont="1">
      <alignment/>
      <protection/>
    </xf>
    <xf numFmtId="173" fontId="15" fillId="0" borderId="0" xfId="21" applyNumberFormat="1" applyFont="1" applyProtection="1">
      <alignment/>
      <protection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7" fontId="9" fillId="0" borderId="0" xfId="21" applyFont="1" applyAlignment="1">
      <alignment horizontal="center"/>
      <protection/>
    </xf>
    <xf numFmtId="213" fontId="22" fillId="0" borderId="0" xfId="28" applyNumberFormat="1" applyFont="1" applyAlignment="1">
      <alignment horizontal="right"/>
      <protection/>
    </xf>
    <xf numFmtId="173" fontId="22" fillId="0" borderId="0" xfId="26" applyNumberFormat="1" applyFont="1">
      <alignment/>
      <protection/>
    </xf>
    <xf numFmtId="0" fontId="20" fillId="0" borderId="0" xfId="27" applyFont="1" applyAlignment="1">
      <alignment horizontal="centerContinuous"/>
      <protection/>
    </xf>
    <xf numFmtId="3" fontId="20" fillId="0" borderId="0" xfId="27" applyNumberFormat="1" applyFont="1" applyAlignment="1">
      <alignment horizontal="centerContinuous"/>
      <protection/>
    </xf>
    <xf numFmtId="0" fontId="20" fillId="0" borderId="0" xfId="27" applyFont="1">
      <alignment/>
      <protection/>
    </xf>
    <xf numFmtId="3" fontId="20" fillId="0" borderId="0" xfId="27" applyNumberFormat="1" applyFont="1">
      <alignment/>
      <protection/>
    </xf>
    <xf numFmtId="3" fontId="22" fillId="0" borderId="0" xfId="28" applyNumberFormat="1" applyFont="1" applyAlignment="1">
      <alignment horizontal="right"/>
      <protection/>
    </xf>
    <xf numFmtId="0" fontId="20" fillId="0" borderId="1" xfId="27" applyFont="1" applyBorder="1">
      <alignment/>
      <protection/>
    </xf>
    <xf numFmtId="213" fontId="20" fillId="0" borderId="1" xfId="27" applyNumberFormat="1" applyFont="1" applyBorder="1">
      <alignment/>
      <protection/>
    </xf>
    <xf numFmtId="213" fontId="20" fillId="0" borderId="0" xfId="27" applyNumberFormat="1" applyFont="1">
      <alignment/>
      <protection/>
    </xf>
    <xf numFmtId="0" fontId="20" fillId="0" borderId="2" xfId="27" applyFont="1" applyBorder="1">
      <alignment/>
      <protection/>
    </xf>
    <xf numFmtId="213" fontId="20" fillId="0" borderId="2" xfId="27" applyNumberFormat="1" applyFont="1" applyBorder="1">
      <alignment/>
      <protection/>
    </xf>
    <xf numFmtId="212" fontId="15" fillId="0" borderId="0" xfId="21" applyNumberFormat="1" applyFont="1" applyBorder="1" applyAlignment="1">
      <alignment/>
      <protection/>
    </xf>
    <xf numFmtId="174" fontId="15" fillId="0" borderId="0" xfId="21" applyNumberFormat="1" applyFont="1">
      <alignment/>
      <protection/>
    </xf>
    <xf numFmtId="0" fontId="20" fillId="0" borderId="0" xfId="27" applyFont="1" applyBorder="1">
      <alignment/>
      <protection/>
    </xf>
    <xf numFmtId="0" fontId="20" fillId="0" borderId="0" xfId="0" applyFont="1" applyAlignment="1">
      <alignment/>
    </xf>
    <xf numFmtId="0" fontId="26" fillId="0" borderId="0" xfId="25" applyFont="1" applyFill="1" applyBorder="1" applyAlignment="1">
      <alignment wrapText="1"/>
      <protection/>
    </xf>
    <xf numFmtId="0" fontId="20" fillId="0" borderId="0" xfId="26" applyFont="1" applyBorder="1">
      <alignment/>
      <protection/>
    </xf>
    <xf numFmtId="16" fontId="20" fillId="0" borderId="0" xfId="26" applyNumberFormat="1" applyFont="1" quotePrefix="1">
      <alignment/>
      <protection/>
    </xf>
    <xf numFmtId="17" fontId="20" fillId="0" borderId="0" xfId="26" applyNumberFormat="1" applyFont="1" quotePrefix="1">
      <alignment/>
      <protection/>
    </xf>
    <xf numFmtId="0" fontId="20" fillId="0" borderId="0" xfId="26" applyFont="1" quotePrefix="1">
      <alignment/>
      <protection/>
    </xf>
    <xf numFmtId="2" fontId="20" fillId="0" borderId="0" xfId="26" applyNumberFormat="1" applyFont="1">
      <alignment/>
      <protection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14" fillId="0" borderId="1" xfId="0" applyNumberFormat="1" applyFont="1" applyBorder="1" applyAlignment="1">
      <alignment horizontal="centerContinuous"/>
    </xf>
    <xf numFmtId="3" fontId="14" fillId="0" borderId="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21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11" fontId="4" fillId="0" borderId="5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" fontId="20" fillId="0" borderId="0" xfId="26" applyNumberFormat="1" applyFont="1">
      <alignment/>
      <protection/>
    </xf>
    <xf numFmtId="0" fontId="26" fillId="0" borderId="0" xfId="24" applyFont="1" applyFill="1" applyBorder="1" applyAlignment="1">
      <alignment wrapText="1"/>
      <protection/>
    </xf>
    <xf numFmtId="213" fontId="20" fillId="0" borderId="0" xfId="27" applyNumberFormat="1" applyFont="1" applyBorder="1">
      <alignment/>
      <protection/>
    </xf>
    <xf numFmtId="0" fontId="28" fillId="0" borderId="0" xfId="27" applyFont="1">
      <alignment/>
      <protection/>
    </xf>
    <xf numFmtId="3" fontId="28" fillId="0" borderId="0" xfId="27" applyNumberFormat="1" applyFont="1">
      <alignment/>
      <protection/>
    </xf>
    <xf numFmtId="0" fontId="28" fillId="0" borderId="0" xfId="27" applyFont="1" applyBorder="1">
      <alignment/>
      <protection/>
    </xf>
    <xf numFmtId="213" fontId="28" fillId="0" borderId="0" xfId="27" applyNumberFormat="1" applyFont="1" applyBorder="1">
      <alignment/>
      <protection/>
    </xf>
    <xf numFmtId="3" fontId="20" fillId="0" borderId="0" xfId="27" applyNumberFormat="1" applyFont="1" applyAlignment="1">
      <alignment horizontal="right"/>
      <protection/>
    </xf>
    <xf numFmtId="213" fontId="21" fillId="0" borderId="0" xfId="28" applyNumberFormat="1" applyFont="1" applyAlignment="1">
      <alignment horizontal="right"/>
      <protection/>
    </xf>
    <xf numFmtId="0" fontId="4" fillId="0" borderId="0" xfId="0" applyFont="1" applyAlignment="1">
      <alignment/>
    </xf>
    <xf numFmtId="211" fontId="4" fillId="0" borderId="6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 horizontal="left"/>
    </xf>
    <xf numFmtId="211" fontId="4" fillId="0" borderId="3" xfId="0" applyNumberFormat="1" applyFont="1" applyBorder="1" applyAlignment="1">
      <alignment horizontal="right"/>
    </xf>
    <xf numFmtId="211" fontId="4" fillId="0" borderId="5" xfId="0" applyNumberFormat="1" applyFont="1" applyBorder="1" applyAlignment="1">
      <alignment horizontal="left"/>
    </xf>
    <xf numFmtId="211" fontId="4" fillId="0" borderId="0" xfId="0" applyNumberFormat="1" applyFont="1" applyBorder="1" applyAlignment="1">
      <alignment horizontal="right"/>
    </xf>
    <xf numFmtId="211" fontId="4" fillId="0" borderId="0" xfId="0" applyNumberFormat="1" applyFont="1" applyBorder="1" applyAlignment="1">
      <alignment/>
    </xf>
    <xf numFmtId="211" fontId="4" fillId="0" borderId="5" xfId="0" applyNumberFormat="1" applyFont="1" applyBorder="1" applyAlignment="1">
      <alignment/>
    </xf>
    <xf numFmtId="211" fontId="4" fillId="0" borderId="1" xfId="0" applyNumberFormat="1" applyFont="1" applyBorder="1" applyAlignment="1">
      <alignment horizontal="right"/>
    </xf>
    <xf numFmtId="211" fontId="4" fillId="0" borderId="0" xfId="0" applyNumberFormat="1" applyFont="1" applyAlignment="1">
      <alignment horizontal="left"/>
    </xf>
    <xf numFmtId="0" fontId="26" fillId="0" borderId="0" xfId="24" applyFont="1" applyFill="1" applyBorder="1" applyAlignment="1">
      <alignment/>
      <protection/>
    </xf>
    <xf numFmtId="37" fontId="4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212" fontId="9" fillId="0" borderId="0" xfId="21" applyNumberFormat="1" applyFont="1" applyAlignment="1">
      <alignment horizontal="center"/>
      <protection/>
    </xf>
    <xf numFmtId="0" fontId="20" fillId="0" borderId="1" xfId="27" applyFont="1" applyBorder="1" applyAlignment="1">
      <alignment horizontal="center"/>
      <protection/>
    </xf>
    <xf numFmtId="37" fontId="9" fillId="0" borderId="0" xfId="21" applyFont="1" applyAlignment="1">
      <alignment horizontal="center"/>
      <protection/>
    </xf>
    <xf numFmtId="171" fontId="15" fillId="0" borderId="0" xfId="23" applyNumberFormat="1" applyFont="1">
      <alignment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" xfId="22"/>
    <cellStyle name="Normal_New by Class + Admit" xfId="23"/>
    <cellStyle name="Normal_Sequence" xfId="24"/>
    <cellStyle name="Normal_Sheet1" xfId="25"/>
    <cellStyle name="Normal_SRS35" xfId="26"/>
    <cellStyle name="Normal_SRS35_from_query" xfId="27"/>
    <cellStyle name="Normal_SRS35from query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</xdr:rowOff>
    </xdr:from>
    <xdr:to>
      <xdr:col>2</xdr:col>
      <xdr:colOff>1714500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1257300</xdr:colOff>
      <xdr:row>54</xdr:row>
      <xdr:rowOff>47625</xdr:rowOff>
    </xdr:from>
    <xdr:ext cx="76200" cy="295275"/>
    <xdr:sp>
      <xdr:nvSpPr>
        <xdr:cNvPr id="1" name="TextBox 1"/>
        <xdr:cNvSpPr txBox="1">
          <a:spLocks noChangeArrowheads="1"/>
        </xdr:cNvSpPr>
      </xdr:nvSpPr>
      <xdr:spPr>
        <a:xfrm>
          <a:off x="3514725" y="8315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147" t="s">
        <v>40</v>
      </c>
      <c r="B11" s="147"/>
      <c r="C11" s="147"/>
      <c r="D11" s="1"/>
      <c r="E11" s="1"/>
    </row>
    <row r="12" spans="1:5" ht="15.75">
      <c r="A12" s="145"/>
      <c r="B12" s="1"/>
      <c r="C12" s="1"/>
      <c r="D12" s="1"/>
      <c r="E12" s="1"/>
    </row>
    <row r="13" spans="1:5" ht="15.75">
      <c r="A13" s="148" t="s">
        <v>21</v>
      </c>
      <c r="B13" s="148"/>
      <c r="C13" s="148"/>
      <c r="D13" s="1"/>
      <c r="E13" s="1"/>
    </row>
    <row r="14" spans="1:5" ht="12.75">
      <c r="A14" s="148" t="s">
        <v>549</v>
      </c>
      <c r="B14" s="148"/>
      <c r="C14" s="148"/>
      <c r="D14" s="1"/>
      <c r="E14" s="1"/>
    </row>
    <row r="15" spans="1:5" ht="15.75" customHeight="1">
      <c r="A15" s="148"/>
      <c r="B15" s="148"/>
      <c r="C15" s="148"/>
      <c r="D15" s="1"/>
      <c r="E15" s="1"/>
    </row>
    <row r="16" spans="1:5" ht="12.75">
      <c r="A16" s="93"/>
      <c r="B16" s="1"/>
      <c r="C16" s="1"/>
      <c r="D16" s="1"/>
      <c r="E16" s="1"/>
    </row>
    <row r="17" spans="1:5" ht="15.75">
      <c r="A17" s="148" t="s">
        <v>22</v>
      </c>
      <c r="B17" s="148"/>
      <c r="C17" s="148"/>
      <c r="D17" s="1"/>
      <c r="E17" s="1"/>
    </row>
    <row r="18" spans="1:5" ht="15.75">
      <c r="A18" s="146"/>
      <c r="B18" s="1"/>
      <c r="C18" s="1"/>
      <c r="D18" s="1"/>
      <c r="E18" s="1"/>
    </row>
    <row r="19" spans="1:5" ht="15.75">
      <c r="A19" s="148" t="s">
        <v>550</v>
      </c>
      <c r="B19" s="148"/>
      <c r="C19" s="148"/>
      <c r="D19" s="1"/>
      <c r="E19" s="1"/>
    </row>
    <row r="20" spans="1:5" ht="15.75">
      <c r="A20" s="146"/>
      <c r="B20" s="1"/>
      <c r="C20" s="1"/>
      <c r="D20" s="1"/>
      <c r="E20" s="1"/>
    </row>
    <row r="21" spans="1:5" ht="16.5">
      <c r="A21" s="149" t="s">
        <v>23</v>
      </c>
      <c r="B21" s="149"/>
      <c r="C21" s="149"/>
      <c r="D21" s="1"/>
      <c r="E21" s="1"/>
    </row>
    <row r="22" spans="1:5" ht="12.75">
      <c r="A22" s="2"/>
      <c r="B22" s="2"/>
      <c r="C22" s="2"/>
      <c r="D22" s="2"/>
      <c r="E22" s="2"/>
    </row>
    <row r="23" spans="1:5" ht="12.75">
      <c r="A23" s="3" t="s">
        <v>24</v>
      </c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 t="s">
        <v>0</v>
      </c>
      <c r="C25" s="2" t="s">
        <v>532</v>
      </c>
      <c r="D25" s="46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 t="s">
        <v>25</v>
      </c>
      <c r="C27" s="2" t="s">
        <v>26</v>
      </c>
      <c r="D27" s="46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 t="s">
        <v>27</v>
      </c>
      <c r="C29" s="2" t="s">
        <v>28</v>
      </c>
      <c r="D29" s="46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 t="s">
        <v>29</v>
      </c>
      <c r="C31" s="2" t="s">
        <v>30</v>
      </c>
      <c r="D31" s="46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3" t="s">
        <v>31</v>
      </c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 t="s">
        <v>32</v>
      </c>
      <c r="C36" s="2" t="s">
        <v>33</v>
      </c>
      <c r="D36" s="46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 t="s">
        <v>34</v>
      </c>
      <c r="C38" s="2" t="s">
        <v>35</v>
      </c>
      <c r="D38" s="46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 t="s">
        <v>36</v>
      </c>
      <c r="C40" s="2" t="s">
        <v>37</v>
      </c>
      <c r="D40" s="46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 t="s">
        <v>38</v>
      </c>
      <c r="C42" s="2" t="s">
        <v>39</v>
      </c>
      <c r="D42" s="46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</sheetData>
  <mergeCells count="6">
    <mergeCell ref="A19:C19"/>
    <mergeCell ref="A21:C21"/>
    <mergeCell ref="A11:C11"/>
    <mergeCell ref="A13:C13"/>
    <mergeCell ref="A14:C15"/>
    <mergeCell ref="A17:C17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C44" sqref="C44"/>
    </sheetView>
  </sheetViews>
  <sheetFormatPr defaultColWidth="9.140625" defaultRowHeight="12.75"/>
  <cols>
    <col min="1" max="1" width="13.8515625" style="2" customWidth="1"/>
    <col min="2" max="3" width="6.28125" style="94" customWidth="1"/>
    <col min="4" max="4" width="5.7109375" style="94" customWidth="1"/>
    <col min="5" max="5" width="9.140625" style="94" customWidth="1"/>
    <col min="6" max="6" width="5.57421875" style="94" customWidth="1"/>
    <col min="7" max="7" width="5.7109375" style="94" customWidth="1"/>
    <col min="8" max="8" width="5.57421875" style="94" customWidth="1"/>
    <col min="9" max="9" width="9.140625" style="94" customWidth="1"/>
    <col min="10" max="11" width="6.28125" style="94" customWidth="1"/>
    <col min="12" max="12" width="6.00390625" style="94" customWidth="1"/>
    <col min="13" max="13" width="9.140625" style="94" customWidth="1"/>
    <col min="14" max="14" width="5.00390625" style="2" customWidth="1"/>
    <col min="15" max="16384" width="10.28125" style="2" customWidth="1"/>
  </cols>
  <sheetData>
    <row r="1" spans="1:14" ht="12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"/>
    </row>
    <row r="2" spans="1:14" ht="12.75">
      <c r="A2" s="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"/>
    </row>
    <row r="3" spans="1:14" ht="12.75">
      <c r="A3" s="139" t="s">
        <v>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"/>
    </row>
    <row r="4" spans="1:14" ht="12.75">
      <c r="A4" s="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"/>
    </row>
    <row r="5" spans="1:14" ht="12.75">
      <c r="A5" s="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1"/>
    </row>
    <row r="6" spans="1:13" s="128" customFormat="1" ht="12.75">
      <c r="A6" s="1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 ht="12.75">
      <c r="A7" s="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"/>
    </row>
    <row r="8" spans="1:14" ht="12.75">
      <c r="A8" s="1" t="s">
        <v>551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1"/>
    </row>
    <row r="9" spans="1:14" ht="12.75">
      <c r="A9" s="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"/>
    </row>
    <row r="10" ht="12.75">
      <c r="A10" s="93"/>
    </row>
    <row r="11" spans="2:14" ht="12.75">
      <c r="B11" s="95" t="s">
        <v>1</v>
      </c>
      <c r="C11" s="95"/>
      <c r="D11" s="95"/>
      <c r="E11" s="96"/>
      <c r="F11" s="97" t="s">
        <v>2</v>
      </c>
      <c r="G11" s="98"/>
      <c r="H11" s="98"/>
      <c r="I11" s="99"/>
      <c r="J11" s="97" t="s">
        <v>5</v>
      </c>
      <c r="K11" s="95"/>
      <c r="L11" s="95"/>
      <c r="M11" s="95"/>
      <c r="N11" s="100"/>
    </row>
    <row r="12" spans="1:14" ht="12.75">
      <c r="A12" s="101" t="s">
        <v>534</v>
      </c>
      <c r="B12" s="102" t="s">
        <v>3</v>
      </c>
      <c r="C12" s="102" t="s">
        <v>4</v>
      </c>
      <c r="D12" s="102" t="s">
        <v>5</v>
      </c>
      <c r="E12" s="103" t="s">
        <v>14</v>
      </c>
      <c r="F12" s="102" t="s">
        <v>3</v>
      </c>
      <c r="G12" s="102" t="s">
        <v>4</v>
      </c>
      <c r="H12" s="102" t="s">
        <v>5</v>
      </c>
      <c r="I12" s="103" t="s">
        <v>14</v>
      </c>
      <c r="J12" s="102" t="s">
        <v>3</v>
      </c>
      <c r="K12" s="102" t="s">
        <v>4</v>
      </c>
      <c r="L12" s="102" t="s">
        <v>5</v>
      </c>
      <c r="M12" s="104" t="s">
        <v>14</v>
      </c>
      <c r="N12" s="105"/>
    </row>
    <row r="13" spans="1:14" ht="12.75">
      <c r="A13" s="93"/>
      <c r="B13" s="102"/>
      <c r="C13" s="102"/>
      <c r="D13" s="102"/>
      <c r="E13" s="103"/>
      <c r="F13" s="102"/>
      <c r="G13" s="102"/>
      <c r="H13" s="102"/>
      <c r="I13" s="103"/>
      <c r="J13" s="102"/>
      <c r="K13" s="102"/>
      <c r="L13" s="102"/>
      <c r="M13" s="106"/>
      <c r="N13" s="105"/>
    </row>
    <row r="14" spans="1:13" ht="12.75">
      <c r="A14" s="107" t="s">
        <v>16</v>
      </c>
      <c r="B14" s="108">
        <f aca="true" t="shared" si="0" ref="B14:I14">B30+B17</f>
        <v>7485</v>
      </c>
      <c r="C14" s="108">
        <f t="shared" si="0"/>
        <v>10286</v>
      </c>
      <c r="D14" s="108">
        <f t="shared" si="0"/>
        <v>17771</v>
      </c>
      <c r="E14" s="116">
        <f>E30+E17</f>
        <v>249652</v>
      </c>
      <c r="F14" s="108">
        <f t="shared" si="0"/>
        <v>992</v>
      </c>
      <c r="G14" s="108">
        <f t="shared" si="0"/>
        <v>1502</v>
      </c>
      <c r="H14" s="108">
        <f t="shared" si="0"/>
        <v>2494</v>
      </c>
      <c r="I14" s="116">
        <f t="shared" si="0"/>
        <v>13008</v>
      </c>
      <c r="J14" s="108">
        <f>B14+F14</f>
        <v>8477</v>
      </c>
      <c r="K14" s="108">
        <f>C14+G14</f>
        <v>11788</v>
      </c>
      <c r="L14" s="108">
        <f>K14+J14</f>
        <v>20265</v>
      </c>
      <c r="M14" s="136">
        <f>E14+I14</f>
        <v>262660</v>
      </c>
    </row>
    <row r="15" spans="1:13" ht="12.75">
      <c r="A15" s="109"/>
      <c r="B15" s="110"/>
      <c r="C15" s="110"/>
      <c r="D15" s="110"/>
      <c r="E15" s="129"/>
      <c r="F15" s="110"/>
      <c r="G15" s="110"/>
      <c r="H15" s="110"/>
      <c r="I15" s="129"/>
      <c r="J15" s="110"/>
      <c r="K15" s="110"/>
      <c r="L15" s="110"/>
      <c r="M15" s="133"/>
    </row>
    <row r="16" spans="1:13" ht="12.75">
      <c r="A16" s="93"/>
      <c r="B16" s="111"/>
      <c r="C16" s="111"/>
      <c r="D16" s="111"/>
      <c r="E16" s="130"/>
      <c r="F16" s="111"/>
      <c r="G16" s="111"/>
      <c r="H16" s="111"/>
      <c r="I16" s="130"/>
      <c r="J16" s="111"/>
      <c r="K16" s="111"/>
      <c r="L16" s="111"/>
      <c r="M16" s="130"/>
    </row>
    <row r="17" spans="1:13" ht="12.75">
      <c r="A17" s="107" t="s">
        <v>533</v>
      </c>
      <c r="B17" s="112">
        <f aca="true" t="shared" si="1" ref="B17:M17">SUM(B19:B27)</f>
        <v>7021</v>
      </c>
      <c r="C17" s="112">
        <f t="shared" si="1"/>
        <v>9614</v>
      </c>
      <c r="D17" s="112">
        <f t="shared" si="1"/>
        <v>16635</v>
      </c>
      <c r="E17" s="131">
        <f t="shared" si="1"/>
        <v>237965</v>
      </c>
      <c r="F17" s="112">
        <f t="shared" si="1"/>
        <v>560</v>
      </c>
      <c r="G17" s="112">
        <f t="shared" si="1"/>
        <v>632</v>
      </c>
      <c r="H17" s="112">
        <f t="shared" si="1"/>
        <v>1192</v>
      </c>
      <c r="I17" s="131">
        <f t="shared" si="1"/>
        <v>8237</v>
      </c>
      <c r="J17" s="112">
        <f t="shared" si="1"/>
        <v>7581</v>
      </c>
      <c r="K17" s="112">
        <f t="shared" si="1"/>
        <v>10246</v>
      </c>
      <c r="L17" s="112">
        <f t="shared" si="1"/>
        <v>17827</v>
      </c>
      <c r="M17" s="136">
        <f t="shared" si="1"/>
        <v>246202</v>
      </c>
    </row>
    <row r="18" spans="1:13" ht="12.75">
      <c r="A18" s="93"/>
      <c r="B18" s="111"/>
      <c r="C18" s="111"/>
      <c r="D18" s="111"/>
      <c r="E18" s="132"/>
      <c r="F18" s="111"/>
      <c r="G18" s="111"/>
      <c r="H18" s="111"/>
      <c r="I18" s="132"/>
      <c r="J18" s="111"/>
      <c r="K18" s="111"/>
      <c r="L18" s="111"/>
      <c r="M18" s="137"/>
    </row>
    <row r="19" spans="1:14" ht="12.75">
      <c r="A19" s="93" t="s">
        <v>13</v>
      </c>
      <c r="B19" s="67">
        <v>1676</v>
      </c>
      <c r="C19" s="67">
        <v>2480</v>
      </c>
      <c r="D19" s="68">
        <f>C19+B19</f>
        <v>4156</v>
      </c>
      <c r="E19" s="116">
        <f>23948.5+35728</f>
        <v>59676.5</v>
      </c>
      <c r="F19" s="113">
        <v>19</v>
      </c>
      <c r="G19" s="68">
        <v>14</v>
      </c>
      <c r="H19" s="68">
        <f>G19+F19</f>
        <v>33</v>
      </c>
      <c r="I19" s="116">
        <f>183+129</f>
        <v>312</v>
      </c>
      <c r="J19" s="68">
        <f>B19+F19</f>
        <v>1695</v>
      </c>
      <c r="K19" s="68">
        <f>C19+G19</f>
        <v>2494</v>
      </c>
      <c r="L19" s="68">
        <f>K19+J19</f>
        <v>4189</v>
      </c>
      <c r="M19" s="114">
        <f>E19+I19</f>
        <v>59988.5</v>
      </c>
      <c r="N19" s="115"/>
    </row>
    <row r="20" spans="1:14" ht="12.75">
      <c r="A20" s="93"/>
      <c r="B20" s="68"/>
      <c r="C20" s="68"/>
      <c r="D20" s="68"/>
      <c r="E20" s="116"/>
      <c r="F20" s="68"/>
      <c r="G20" s="68"/>
      <c r="H20" s="68"/>
      <c r="I20" s="116"/>
      <c r="J20" s="68"/>
      <c r="K20" s="68"/>
      <c r="L20" s="68"/>
      <c r="M20" s="114"/>
      <c r="N20" s="115"/>
    </row>
    <row r="21" spans="1:14" ht="12.75">
      <c r="A21" s="93" t="s">
        <v>11</v>
      </c>
      <c r="B21" s="68">
        <v>1333</v>
      </c>
      <c r="C21" s="68">
        <v>1860</v>
      </c>
      <c r="D21" s="68">
        <f>C21+B21</f>
        <v>3193</v>
      </c>
      <c r="E21" s="116">
        <f>19316.5+27564</f>
        <v>46880.5</v>
      </c>
      <c r="F21" s="68">
        <v>41</v>
      </c>
      <c r="G21" s="68">
        <v>37</v>
      </c>
      <c r="H21" s="68">
        <f>G21+F21</f>
        <v>78</v>
      </c>
      <c r="I21" s="116">
        <f>295+257</f>
        <v>552</v>
      </c>
      <c r="J21" s="68">
        <f>B21+F21</f>
        <v>1374</v>
      </c>
      <c r="K21" s="68">
        <f>C21+G21</f>
        <v>1897</v>
      </c>
      <c r="L21" s="68">
        <f>K21+J21</f>
        <v>3271</v>
      </c>
      <c r="M21" s="114">
        <f>E21+I21</f>
        <v>47432.5</v>
      </c>
      <c r="N21" s="115"/>
    </row>
    <row r="22" spans="1:14" ht="12.75">
      <c r="A22" s="93"/>
      <c r="B22" s="68"/>
      <c r="C22" s="68"/>
      <c r="D22" s="68"/>
      <c r="E22" s="116"/>
      <c r="F22" s="68"/>
      <c r="G22" s="68"/>
      <c r="H22" s="68"/>
      <c r="I22" s="116"/>
      <c r="J22" s="68"/>
      <c r="K22" s="68"/>
      <c r="L22" s="68"/>
      <c r="M22" s="114"/>
      <c r="N22" s="115"/>
    </row>
    <row r="23" spans="1:14" ht="12.75">
      <c r="A23" s="93" t="s">
        <v>10</v>
      </c>
      <c r="B23" s="68">
        <v>1930</v>
      </c>
      <c r="C23" s="68">
        <v>2417</v>
      </c>
      <c r="D23" s="68">
        <f>C23+B23</f>
        <v>4347</v>
      </c>
      <c r="E23" s="116">
        <f>27446.5+34926.5</f>
        <v>62373</v>
      </c>
      <c r="F23" s="68">
        <v>126</v>
      </c>
      <c r="G23" s="68">
        <v>175</v>
      </c>
      <c r="H23" s="68">
        <f>G23+F23</f>
        <v>301</v>
      </c>
      <c r="I23" s="116">
        <f>942+1173</f>
        <v>2115</v>
      </c>
      <c r="J23" s="68">
        <f>B23+F23</f>
        <v>2056</v>
      </c>
      <c r="K23" s="68">
        <f>C23+G23</f>
        <v>2592</v>
      </c>
      <c r="L23" s="68">
        <f>K23+J23</f>
        <v>4648</v>
      </c>
      <c r="M23" s="114">
        <f>E23+I23</f>
        <v>64488</v>
      </c>
      <c r="N23" s="115"/>
    </row>
    <row r="24" spans="1:14" ht="12.75">
      <c r="A24" s="93"/>
      <c r="B24" s="68"/>
      <c r="C24" s="68"/>
      <c r="D24" s="68"/>
      <c r="E24" s="116"/>
      <c r="F24" s="68"/>
      <c r="G24" s="68"/>
      <c r="H24" s="68"/>
      <c r="I24" s="116"/>
      <c r="J24" s="68"/>
      <c r="K24" s="68"/>
      <c r="L24" s="68"/>
      <c r="M24" s="114"/>
      <c r="N24" s="115"/>
    </row>
    <row r="25" spans="1:14" ht="12.75">
      <c r="A25" s="93" t="s">
        <v>9</v>
      </c>
      <c r="B25" s="68">
        <v>2076</v>
      </c>
      <c r="C25" s="68">
        <v>2848</v>
      </c>
      <c r="D25" s="68">
        <f>C25+B25</f>
        <v>4924</v>
      </c>
      <c r="E25" s="116">
        <f>28843.5+39988.5</f>
        <v>68832</v>
      </c>
      <c r="F25" s="68">
        <v>357</v>
      </c>
      <c r="G25" s="68">
        <v>377</v>
      </c>
      <c r="H25" s="68">
        <f>G25+F25</f>
        <v>734</v>
      </c>
      <c r="I25" s="116">
        <f>2472+2598</f>
        <v>5070</v>
      </c>
      <c r="J25" s="68">
        <f>B25+F25</f>
        <v>2433</v>
      </c>
      <c r="K25" s="68">
        <f>C25+G25</f>
        <v>3225</v>
      </c>
      <c r="L25" s="68">
        <f>K25+J25</f>
        <v>5658</v>
      </c>
      <c r="M25" s="114">
        <f>E25+I25</f>
        <v>73902</v>
      </c>
      <c r="N25" s="115"/>
    </row>
    <row r="26" spans="1:14" ht="12.75">
      <c r="A26" s="93"/>
      <c r="B26" s="68"/>
      <c r="C26" s="68"/>
      <c r="D26" s="68"/>
      <c r="E26" s="116"/>
      <c r="F26" s="68"/>
      <c r="G26" s="68"/>
      <c r="H26" s="68"/>
      <c r="I26" s="116"/>
      <c r="J26" s="68"/>
      <c r="K26" s="68"/>
      <c r="L26" s="68"/>
      <c r="M26" s="114"/>
      <c r="N26" s="115"/>
    </row>
    <row r="27" spans="1:14" ht="12.75">
      <c r="A27" s="93" t="s">
        <v>6</v>
      </c>
      <c r="B27" s="68">
        <v>6</v>
      </c>
      <c r="C27" s="68">
        <v>9</v>
      </c>
      <c r="D27" s="68">
        <f>C27+B27</f>
        <v>15</v>
      </c>
      <c r="E27" s="116">
        <f>81+122</f>
        <v>203</v>
      </c>
      <c r="F27" s="68">
        <v>17</v>
      </c>
      <c r="G27" s="68">
        <v>29</v>
      </c>
      <c r="H27" s="68">
        <f>G27+F27</f>
        <v>46</v>
      </c>
      <c r="I27" s="116">
        <f>72+116</f>
        <v>188</v>
      </c>
      <c r="J27" s="68">
        <f>B27+F27</f>
        <v>23</v>
      </c>
      <c r="K27" s="68">
        <f>C27+G27</f>
        <v>38</v>
      </c>
      <c r="L27" s="68">
        <f>K27+J27</f>
        <v>61</v>
      </c>
      <c r="M27" s="114">
        <f>E27+I27</f>
        <v>391</v>
      </c>
      <c r="N27" s="115"/>
    </row>
    <row r="28" spans="1:14" ht="12.75">
      <c r="A28" s="93"/>
      <c r="B28" s="68"/>
      <c r="C28" s="68"/>
      <c r="D28" s="68"/>
      <c r="E28" s="133"/>
      <c r="F28" s="68"/>
      <c r="G28" s="68"/>
      <c r="H28" s="68"/>
      <c r="I28" s="133"/>
      <c r="J28" s="68"/>
      <c r="K28" s="68"/>
      <c r="L28" s="68"/>
      <c r="M28" s="114"/>
      <c r="N28" s="115"/>
    </row>
    <row r="29" spans="1:13" ht="12.75">
      <c r="A29" s="93"/>
      <c r="E29" s="134"/>
      <c r="G29" s="68"/>
      <c r="H29" s="68"/>
      <c r="I29" s="133"/>
      <c r="K29" s="68"/>
      <c r="L29" s="68"/>
      <c r="M29" s="114"/>
    </row>
    <row r="30" spans="1:13" ht="12.75">
      <c r="A30" s="107" t="s">
        <v>17</v>
      </c>
      <c r="B30" s="108">
        <f aca="true" t="shared" si="2" ref="B30:M30">SUM(B32:B36)</f>
        <v>464</v>
      </c>
      <c r="C30" s="108">
        <f t="shared" si="2"/>
        <v>672</v>
      </c>
      <c r="D30" s="108">
        <f t="shared" si="2"/>
        <v>1136</v>
      </c>
      <c r="E30" s="131">
        <f t="shared" si="2"/>
        <v>11687</v>
      </c>
      <c r="F30" s="108">
        <f t="shared" si="2"/>
        <v>432</v>
      </c>
      <c r="G30" s="108">
        <f t="shared" si="2"/>
        <v>870</v>
      </c>
      <c r="H30" s="108">
        <f t="shared" si="2"/>
        <v>1302</v>
      </c>
      <c r="I30" s="131">
        <f t="shared" si="2"/>
        <v>4771</v>
      </c>
      <c r="J30" s="108">
        <f t="shared" si="2"/>
        <v>896</v>
      </c>
      <c r="K30" s="108">
        <f t="shared" si="2"/>
        <v>1542</v>
      </c>
      <c r="L30" s="108">
        <f t="shared" si="2"/>
        <v>2438</v>
      </c>
      <c r="M30" s="136">
        <f t="shared" si="2"/>
        <v>16458</v>
      </c>
    </row>
    <row r="31" spans="1:13" ht="12.75">
      <c r="A31" s="93"/>
      <c r="E31" s="135"/>
      <c r="G31" s="68"/>
      <c r="H31" s="68"/>
      <c r="I31" s="116"/>
      <c r="K31" s="68"/>
      <c r="L31" s="68"/>
      <c r="M31" s="114"/>
    </row>
    <row r="32" spans="1:15" ht="12.75">
      <c r="A32" s="93" t="s">
        <v>7</v>
      </c>
      <c r="B32" s="67">
        <v>404</v>
      </c>
      <c r="C32" s="67">
        <v>566</v>
      </c>
      <c r="D32" s="68">
        <f>C32+B32</f>
        <v>970</v>
      </c>
      <c r="E32" s="116">
        <f>4075+5934</f>
        <v>10009</v>
      </c>
      <c r="F32" s="67">
        <f>357-1</f>
        <v>356</v>
      </c>
      <c r="G32" s="67">
        <f>708-8</f>
        <v>700</v>
      </c>
      <c r="H32" s="68">
        <f>G32+F32</f>
        <v>1056</v>
      </c>
      <c r="I32" s="116">
        <f>1381+2729</f>
        <v>4110</v>
      </c>
      <c r="J32" s="68">
        <f>B32+F32</f>
        <v>760</v>
      </c>
      <c r="K32" s="68">
        <f>C32+G32</f>
        <v>1266</v>
      </c>
      <c r="L32" s="68">
        <f>K32+J32</f>
        <v>2026</v>
      </c>
      <c r="M32" s="114">
        <f>E32+I32</f>
        <v>14119</v>
      </c>
      <c r="N32" s="117"/>
      <c r="O32" s="115"/>
    </row>
    <row r="33" spans="1:15" ht="12.75">
      <c r="A33" s="93"/>
      <c r="E33" s="116"/>
      <c r="F33" s="68"/>
      <c r="G33" s="68"/>
      <c r="H33" s="68"/>
      <c r="I33" s="116"/>
      <c r="J33" s="68"/>
      <c r="K33" s="68"/>
      <c r="L33" s="68"/>
      <c r="M33" s="114"/>
      <c r="N33" s="115"/>
      <c r="O33" s="115"/>
    </row>
    <row r="34" spans="1:15" ht="12.75">
      <c r="A34" s="93" t="s">
        <v>12</v>
      </c>
      <c r="B34" s="68">
        <v>0</v>
      </c>
      <c r="C34" s="68">
        <v>15</v>
      </c>
      <c r="D34" s="68">
        <f>C34+B34</f>
        <v>15</v>
      </c>
      <c r="E34" s="116">
        <f>198</f>
        <v>198</v>
      </c>
      <c r="F34" s="68">
        <f>1+7</f>
        <v>8</v>
      </c>
      <c r="G34" s="68">
        <f>9+11</f>
        <v>20</v>
      </c>
      <c r="H34" s="68">
        <f>G34+F34</f>
        <v>28</v>
      </c>
      <c r="I34" s="116">
        <f>25+25</f>
        <v>50</v>
      </c>
      <c r="J34" s="68">
        <f>B34+F34</f>
        <v>8</v>
      </c>
      <c r="K34" s="68">
        <f>C34+G34</f>
        <v>35</v>
      </c>
      <c r="L34" s="68">
        <f>K34+J34</f>
        <v>43</v>
      </c>
      <c r="M34" s="114">
        <f>E34+I34</f>
        <v>248</v>
      </c>
      <c r="N34" s="115"/>
      <c r="O34" s="115"/>
    </row>
    <row r="35" spans="1:15" ht="12.75">
      <c r="A35" s="93"/>
      <c r="E35" s="116"/>
      <c r="F35" s="68"/>
      <c r="G35" s="68"/>
      <c r="H35" s="68"/>
      <c r="I35" s="116"/>
      <c r="J35" s="68"/>
      <c r="K35" s="118"/>
      <c r="L35" s="68"/>
      <c r="M35" s="114"/>
      <c r="N35" s="115"/>
      <c r="O35" s="115"/>
    </row>
    <row r="36" spans="1:15" ht="12.75">
      <c r="A36" s="93" t="s">
        <v>8</v>
      </c>
      <c r="B36" s="67">
        <v>60</v>
      </c>
      <c r="C36" s="67">
        <v>91</v>
      </c>
      <c r="D36" s="68">
        <f>C36+B36</f>
        <v>151</v>
      </c>
      <c r="E36" s="116">
        <f>587+893</f>
        <v>1480</v>
      </c>
      <c r="F36" s="68">
        <v>68</v>
      </c>
      <c r="G36" s="68">
        <f>151-1</f>
        <v>150</v>
      </c>
      <c r="H36" s="68">
        <f>G36+F36</f>
        <v>218</v>
      </c>
      <c r="I36" s="116">
        <f>410+201</f>
        <v>611</v>
      </c>
      <c r="J36" s="68">
        <f>B36+F36</f>
        <v>128</v>
      </c>
      <c r="K36" s="68">
        <f>C36+G36</f>
        <v>241</v>
      </c>
      <c r="L36" s="68">
        <f>K36+J36</f>
        <v>369</v>
      </c>
      <c r="M36" s="114">
        <f>E36+I36</f>
        <v>2091</v>
      </c>
      <c r="N36" s="117"/>
      <c r="O36" s="115"/>
    </row>
    <row r="37" spans="1:15" ht="12.75">
      <c r="A37" s="93"/>
      <c r="B37" s="68"/>
      <c r="C37" s="68"/>
      <c r="D37" s="68"/>
      <c r="E37" s="2"/>
      <c r="F37" s="2"/>
      <c r="G37" s="2"/>
      <c r="H37" s="2"/>
      <c r="I37" s="2"/>
      <c r="J37" s="68"/>
      <c r="K37" s="68"/>
      <c r="L37" s="68"/>
      <c r="M37" s="68"/>
      <c r="N37" s="117"/>
      <c r="O37" s="115"/>
    </row>
    <row r="39" ht="12.75">
      <c r="A39" s="2" t="s">
        <v>19</v>
      </c>
    </row>
    <row r="40" spans="1:3" ht="12.75">
      <c r="A40" s="93"/>
      <c r="C40" s="111"/>
    </row>
    <row r="42" ht="12.75">
      <c r="A42" s="93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59"/>
  <sheetViews>
    <sheetView showGridLines="0" workbookViewId="0" topLeftCell="A1">
      <selection activeCell="H39" sqref="H39"/>
    </sheetView>
  </sheetViews>
  <sheetFormatPr defaultColWidth="3.421875" defaultRowHeight="12.75"/>
  <cols>
    <col min="1" max="1" width="6.00390625" style="48" customWidth="1"/>
    <col min="2" max="2" width="6.28125" style="48" customWidth="1"/>
    <col min="3" max="3" width="6.8515625" style="48" customWidth="1"/>
    <col min="4" max="4" width="7.8515625" style="48" customWidth="1"/>
    <col min="5" max="6" width="6.8515625" style="48" customWidth="1"/>
    <col min="7" max="7" width="6.140625" style="48" customWidth="1"/>
    <col min="8" max="13" width="7.28125" style="48" customWidth="1"/>
    <col min="14" max="14" width="6.421875" style="48" customWidth="1"/>
    <col min="15" max="15" width="3.421875" style="48" customWidth="1"/>
    <col min="16" max="16" width="8.7109375" style="48" customWidth="1"/>
    <col min="17" max="17" width="4.421875" style="48" customWidth="1"/>
    <col min="18" max="141" width="3.421875" style="48" customWidth="1"/>
    <col min="142" max="16384" width="3.421875" style="48" customWidth="1"/>
  </cols>
  <sheetData>
    <row r="1" spans="1:13" ht="1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9" customFormat="1" ht="12.75">
      <c r="A2" s="141" t="s">
        <v>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49" customFormat="1" ht="12.75">
      <c r="A3" s="141" t="s">
        <v>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49" customFormat="1" ht="12.75">
      <c r="A4" s="141" t="s">
        <v>551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="50" customFormat="1" ht="12.75"/>
    <row r="6" s="50" customFormat="1" ht="12.75"/>
    <row r="7" spans="3:13" s="50" customFormat="1" ht="12.75">
      <c r="C7" s="61" t="s">
        <v>13</v>
      </c>
      <c r="D7" s="61" t="s">
        <v>11</v>
      </c>
      <c r="E7" s="61" t="s">
        <v>10</v>
      </c>
      <c r="F7" s="61" t="s">
        <v>9</v>
      </c>
      <c r="G7" s="61" t="s">
        <v>43</v>
      </c>
      <c r="H7" s="61" t="s">
        <v>44</v>
      </c>
      <c r="I7" s="61" t="s">
        <v>7</v>
      </c>
      <c r="J7" s="61" t="s">
        <v>12</v>
      </c>
      <c r="K7" s="61" t="s">
        <v>8</v>
      </c>
      <c r="L7" s="61" t="s">
        <v>45</v>
      </c>
      <c r="M7" s="61" t="s">
        <v>5</v>
      </c>
    </row>
    <row r="8" ht="12">
      <c r="A8" s="48" t="s">
        <v>42</v>
      </c>
    </row>
    <row r="9" spans="2:13" ht="12">
      <c r="B9" s="51" t="s">
        <v>5</v>
      </c>
      <c r="C9" s="52">
        <f aca="true" t="shared" si="0" ref="C9:M9">C11+C12</f>
        <v>4189</v>
      </c>
      <c r="D9" s="52">
        <f t="shared" si="0"/>
        <v>3271</v>
      </c>
      <c r="E9" s="52">
        <f t="shared" si="0"/>
        <v>4648</v>
      </c>
      <c r="F9" s="52">
        <f t="shared" si="0"/>
        <v>5658</v>
      </c>
      <c r="G9" s="52">
        <f t="shared" si="0"/>
        <v>61</v>
      </c>
      <c r="H9" s="52">
        <f t="shared" si="0"/>
        <v>17827</v>
      </c>
      <c r="I9" s="52">
        <f t="shared" si="0"/>
        <v>2026</v>
      </c>
      <c r="J9" s="52">
        <f t="shared" si="0"/>
        <v>43</v>
      </c>
      <c r="K9" s="52">
        <f t="shared" si="0"/>
        <v>369</v>
      </c>
      <c r="L9" s="52">
        <f t="shared" si="0"/>
        <v>2438</v>
      </c>
      <c r="M9" s="52">
        <f t="shared" si="0"/>
        <v>20265</v>
      </c>
    </row>
    <row r="10" spans="2:13" ht="5.25" customHeight="1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ht="12">
      <c r="B11" s="51" t="s">
        <v>3</v>
      </c>
      <c r="C11" s="52">
        <f aca="true" t="shared" si="1" ref="C11:M11">C16+C21+C26+C30+C35+C40+C44</f>
        <v>1695</v>
      </c>
      <c r="D11" s="52">
        <f t="shared" si="1"/>
        <v>1374</v>
      </c>
      <c r="E11" s="52">
        <f t="shared" si="1"/>
        <v>2056</v>
      </c>
      <c r="F11" s="52">
        <f t="shared" si="1"/>
        <v>2433</v>
      </c>
      <c r="G11" s="82">
        <f t="shared" si="1"/>
        <v>23</v>
      </c>
      <c r="H11" s="52">
        <f t="shared" si="1"/>
        <v>7581</v>
      </c>
      <c r="I11" s="52">
        <f t="shared" si="1"/>
        <v>760</v>
      </c>
      <c r="J11" s="52">
        <f t="shared" si="1"/>
        <v>8</v>
      </c>
      <c r="K11" s="52">
        <f t="shared" si="1"/>
        <v>128</v>
      </c>
      <c r="L11" s="52">
        <f t="shared" si="1"/>
        <v>896</v>
      </c>
      <c r="M11" s="52">
        <f t="shared" si="1"/>
        <v>8477</v>
      </c>
    </row>
    <row r="12" spans="2:13" ht="12">
      <c r="B12" s="51" t="s">
        <v>4</v>
      </c>
      <c r="C12" s="52">
        <f aca="true" t="shared" si="2" ref="C12:M12">C17+C22+C27+C31+C36+C41+C45</f>
        <v>2494</v>
      </c>
      <c r="D12" s="52">
        <f t="shared" si="2"/>
        <v>1897</v>
      </c>
      <c r="E12" s="52">
        <f t="shared" si="2"/>
        <v>2592</v>
      </c>
      <c r="F12" s="52">
        <f t="shared" si="2"/>
        <v>3225</v>
      </c>
      <c r="G12" s="52">
        <f t="shared" si="2"/>
        <v>38</v>
      </c>
      <c r="H12" s="52">
        <f t="shared" si="2"/>
        <v>10246</v>
      </c>
      <c r="I12" s="52">
        <f t="shared" si="2"/>
        <v>1266</v>
      </c>
      <c r="J12" s="52">
        <f t="shared" si="2"/>
        <v>35</v>
      </c>
      <c r="K12" s="52">
        <f t="shared" si="2"/>
        <v>241</v>
      </c>
      <c r="L12" s="52">
        <f t="shared" si="2"/>
        <v>1542</v>
      </c>
      <c r="M12" s="52">
        <f t="shared" si="2"/>
        <v>11788</v>
      </c>
    </row>
    <row r="13" spans="3:13" ht="12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1:13" ht="12">
      <c r="A14" s="51" t="s">
        <v>46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1:13" ht="12">
      <c r="A15" s="51" t="s">
        <v>47</v>
      </c>
      <c r="B15" s="51"/>
      <c r="C15" s="48">
        <f>SUM(C16:C17)</f>
        <v>7</v>
      </c>
      <c r="D15" s="48">
        <f>SUM(D16:D17)</f>
        <v>17</v>
      </c>
      <c r="E15" s="48">
        <f aca="true" t="shared" si="3" ref="E15:M15">SUM(E16:E17)</f>
        <v>12</v>
      </c>
      <c r="F15" s="48">
        <f t="shared" si="3"/>
        <v>10</v>
      </c>
      <c r="G15" s="58">
        <f t="shared" si="3"/>
        <v>1</v>
      </c>
      <c r="H15" s="59">
        <f t="shared" si="3"/>
        <v>47</v>
      </c>
      <c r="I15" s="59">
        <f t="shared" si="3"/>
        <v>4</v>
      </c>
      <c r="J15" s="59">
        <f t="shared" si="3"/>
        <v>0</v>
      </c>
      <c r="K15" s="59">
        <f t="shared" si="3"/>
        <v>2</v>
      </c>
      <c r="L15" s="48">
        <f t="shared" si="3"/>
        <v>6</v>
      </c>
      <c r="M15" s="48">
        <f t="shared" si="3"/>
        <v>53</v>
      </c>
    </row>
    <row r="16" spans="1:13" ht="12">
      <c r="A16" s="51"/>
      <c r="B16" s="51" t="s">
        <v>3</v>
      </c>
      <c r="C16" s="48">
        <v>4</v>
      </c>
      <c r="D16" s="55">
        <v>5</v>
      </c>
      <c r="E16" s="48">
        <v>8</v>
      </c>
      <c r="F16" s="55">
        <v>4</v>
      </c>
      <c r="G16" s="58">
        <v>0</v>
      </c>
      <c r="H16" s="59">
        <f>SUM(C16:G16)</f>
        <v>21</v>
      </c>
      <c r="I16" s="60">
        <v>3</v>
      </c>
      <c r="J16" s="59">
        <v>0</v>
      </c>
      <c r="K16" s="60">
        <v>2</v>
      </c>
      <c r="L16" s="48">
        <f>SUM(I16:K16)</f>
        <v>5</v>
      </c>
      <c r="M16" s="55">
        <f>L16+H16</f>
        <v>26</v>
      </c>
    </row>
    <row r="17" spans="1:13" ht="12">
      <c r="A17" s="51"/>
      <c r="B17" s="51" t="s">
        <v>4</v>
      </c>
      <c r="C17" s="48">
        <v>3</v>
      </c>
      <c r="D17" s="55">
        <v>12</v>
      </c>
      <c r="E17" s="48">
        <v>4</v>
      </c>
      <c r="F17" s="55">
        <v>6</v>
      </c>
      <c r="G17" s="58">
        <v>1</v>
      </c>
      <c r="H17" s="59">
        <f>SUM(C17:G17)</f>
        <v>26</v>
      </c>
      <c r="I17" s="60">
        <v>1</v>
      </c>
      <c r="J17" s="59">
        <v>0</v>
      </c>
      <c r="K17" s="60">
        <v>0</v>
      </c>
      <c r="L17" s="48">
        <f>SUM(I17:K17)</f>
        <v>1</v>
      </c>
      <c r="M17" s="55">
        <f>L17+H17</f>
        <v>27</v>
      </c>
    </row>
    <row r="18" spans="1:13" ht="12">
      <c r="A18" s="51"/>
      <c r="B18" s="51"/>
      <c r="D18" s="55"/>
      <c r="F18" s="55"/>
      <c r="G18" s="59"/>
      <c r="H18" s="59"/>
      <c r="I18" s="60"/>
      <c r="J18" s="59"/>
      <c r="K18" s="60"/>
      <c r="M18" s="55"/>
    </row>
    <row r="19" spans="1:13" ht="12">
      <c r="A19" s="51" t="s">
        <v>48</v>
      </c>
      <c r="B19" s="51"/>
      <c r="D19" s="55"/>
      <c r="F19" s="55"/>
      <c r="G19" s="59"/>
      <c r="H19" s="59"/>
      <c r="I19" s="60"/>
      <c r="J19" s="59"/>
      <c r="K19" s="60"/>
      <c r="M19" s="55"/>
    </row>
    <row r="20" spans="1:17" ht="12">
      <c r="A20" s="51" t="s">
        <v>49</v>
      </c>
      <c r="B20" s="51"/>
      <c r="C20" s="48">
        <f>C21+C22</f>
        <v>355</v>
      </c>
      <c r="D20" s="48">
        <f aca="true" t="shared" si="4" ref="D20:M20">D21+D22</f>
        <v>224</v>
      </c>
      <c r="E20" s="48">
        <f t="shared" si="4"/>
        <v>221</v>
      </c>
      <c r="F20" s="48">
        <f t="shared" si="4"/>
        <v>300</v>
      </c>
      <c r="G20" s="59">
        <f t="shared" si="4"/>
        <v>3</v>
      </c>
      <c r="H20" s="59">
        <f t="shared" si="4"/>
        <v>1103</v>
      </c>
      <c r="I20" s="59">
        <f t="shared" si="4"/>
        <v>89</v>
      </c>
      <c r="J20" s="59">
        <f t="shared" si="4"/>
        <v>1</v>
      </c>
      <c r="K20" s="59">
        <f t="shared" si="4"/>
        <v>19</v>
      </c>
      <c r="L20" s="48">
        <f t="shared" si="4"/>
        <v>109</v>
      </c>
      <c r="M20" s="48">
        <f t="shared" si="4"/>
        <v>1212</v>
      </c>
      <c r="Q20" s="83"/>
    </row>
    <row r="21" spans="1:13" ht="12">
      <c r="A21" s="51"/>
      <c r="B21" s="51" t="s">
        <v>3</v>
      </c>
      <c r="C21" s="48">
        <v>112</v>
      </c>
      <c r="D21" s="55">
        <v>81</v>
      </c>
      <c r="E21" s="48">
        <v>73</v>
      </c>
      <c r="F21" s="55">
        <v>108</v>
      </c>
      <c r="G21" s="59">
        <v>1</v>
      </c>
      <c r="H21" s="59">
        <f>SUM(C21:G21)</f>
        <v>375</v>
      </c>
      <c r="I21" s="60">
        <v>26</v>
      </c>
      <c r="J21" s="59">
        <v>0</v>
      </c>
      <c r="K21" s="60">
        <v>6</v>
      </c>
      <c r="L21" s="48">
        <f>SUM(I21:K21)</f>
        <v>32</v>
      </c>
      <c r="M21" s="55">
        <f>L21+H21</f>
        <v>407</v>
      </c>
    </row>
    <row r="22" spans="1:13" ht="12">
      <c r="A22" s="51"/>
      <c r="B22" s="51" t="s">
        <v>4</v>
      </c>
      <c r="C22" s="48">
        <v>243</v>
      </c>
      <c r="D22" s="55">
        <v>143</v>
      </c>
      <c r="E22" s="48">
        <v>148</v>
      </c>
      <c r="F22" s="55">
        <v>192</v>
      </c>
      <c r="G22" s="59">
        <v>2</v>
      </c>
      <c r="H22" s="59">
        <f>SUM(C22:G22)</f>
        <v>728</v>
      </c>
      <c r="I22" s="60">
        <v>63</v>
      </c>
      <c r="J22" s="59">
        <v>1</v>
      </c>
      <c r="K22" s="60">
        <v>13</v>
      </c>
      <c r="L22" s="48">
        <f>SUM(I22:K22)</f>
        <v>77</v>
      </c>
      <c r="M22" s="55">
        <f>L22+H22</f>
        <v>805</v>
      </c>
    </row>
    <row r="23" spans="1:13" ht="12">
      <c r="A23" s="51"/>
      <c r="B23" s="51"/>
      <c r="D23" s="55"/>
      <c r="F23" s="55"/>
      <c r="G23" s="59"/>
      <c r="H23" s="59"/>
      <c r="I23" s="60"/>
      <c r="J23" s="59"/>
      <c r="K23" s="60"/>
      <c r="M23" s="55"/>
    </row>
    <row r="24" spans="1:13" ht="12">
      <c r="A24" s="51" t="s">
        <v>50</v>
      </c>
      <c r="B24" s="51"/>
      <c r="D24" s="55"/>
      <c r="F24" s="55"/>
      <c r="G24" s="59"/>
      <c r="H24" s="59"/>
      <c r="I24" s="60"/>
      <c r="J24" s="59"/>
      <c r="K24" s="60"/>
      <c r="M24" s="55"/>
    </row>
    <row r="25" spans="1:13" ht="12">
      <c r="A25" s="51" t="s">
        <v>51</v>
      </c>
      <c r="B25" s="51"/>
      <c r="C25" s="48">
        <f>C26+C27</f>
        <v>84</v>
      </c>
      <c r="D25" s="48">
        <f aca="true" t="shared" si="5" ref="D25:M25">D26+D27</f>
        <v>50</v>
      </c>
      <c r="E25" s="48">
        <f t="shared" si="5"/>
        <v>72</v>
      </c>
      <c r="F25" s="48">
        <f t="shared" si="5"/>
        <v>92</v>
      </c>
      <c r="G25" s="48">
        <f t="shared" si="5"/>
        <v>2</v>
      </c>
      <c r="H25" s="59">
        <f t="shared" si="5"/>
        <v>300</v>
      </c>
      <c r="I25" s="59">
        <f t="shared" si="5"/>
        <v>37</v>
      </c>
      <c r="J25" s="59">
        <f t="shared" si="5"/>
        <v>0</v>
      </c>
      <c r="K25" s="59">
        <f t="shared" si="5"/>
        <v>3</v>
      </c>
      <c r="L25" s="48">
        <f t="shared" si="5"/>
        <v>40</v>
      </c>
      <c r="M25" s="48">
        <f t="shared" si="5"/>
        <v>340</v>
      </c>
    </row>
    <row r="26" spans="1:13" ht="12">
      <c r="A26" s="51"/>
      <c r="B26" s="51" t="s">
        <v>3</v>
      </c>
      <c r="C26" s="48">
        <v>37</v>
      </c>
      <c r="D26" s="55">
        <v>17</v>
      </c>
      <c r="E26" s="48">
        <v>30</v>
      </c>
      <c r="F26" s="55">
        <v>39</v>
      </c>
      <c r="G26" s="59">
        <v>1</v>
      </c>
      <c r="H26" s="59">
        <f>SUM(C26:G26)</f>
        <v>124</v>
      </c>
      <c r="I26" s="60">
        <v>15</v>
      </c>
      <c r="J26" s="59">
        <v>0</v>
      </c>
      <c r="K26" s="60">
        <v>1</v>
      </c>
      <c r="L26" s="48">
        <f>SUM(I26:K26)</f>
        <v>16</v>
      </c>
      <c r="M26" s="55">
        <f>L26+H26</f>
        <v>140</v>
      </c>
    </row>
    <row r="27" spans="1:13" ht="12">
      <c r="A27" s="51"/>
      <c r="B27" s="51" t="s">
        <v>4</v>
      </c>
      <c r="C27" s="48">
        <v>47</v>
      </c>
      <c r="D27" s="55">
        <v>33</v>
      </c>
      <c r="E27" s="48">
        <v>42</v>
      </c>
      <c r="F27" s="55">
        <v>53</v>
      </c>
      <c r="G27" s="59">
        <v>1</v>
      </c>
      <c r="H27" s="59">
        <f>SUM(C27:G27)</f>
        <v>176</v>
      </c>
      <c r="I27" s="60">
        <v>22</v>
      </c>
      <c r="J27" s="59">
        <v>0</v>
      </c>
      <c r="K27" s="60">
        <v>2</v>
      </c>
      <c r="L27" s="48">
        <f>SUM(I27:K27)</f>
        <v>24</v>
      </c>
      <c r="M27" s="55">
        <f>L27+H27</f>
        <v>200</v>
      </c>
    </row>
    <row r="28" spans="1:13" ht="12">
      <c r="A28" s="51"/>
      <c r="B28" s="51"/>
      <c r="D28" s="55"/>
      <c r="F28" s="55"/>
      <c r="G28" s="59"/>
      <c r="H28" s="59"/>
      <c r="I28" s="60"/>
      <c r="J28" s="59"/>
      <c r="K28" s="60"/>
      <c r="M28" s="55"/>
    </row>
    <row r="29" spans="1:13" ht="12">
      <c r="A29" s="51" t="s">
        <v>52</v>
      </c>
      <c r="B29" s="51"/>
      <c r="C29" s="48">
        <f>C30+C31</f>
        <v>168</v>
      </c>
      <c r="D29" s="48">
        <f aca="true" t="shared" si="6" ref="D29:M29">D30+D31</f>
        <v>114</v>
      </c>
      <c r="E29" s="48">
        <f t="shared" si="6"/>
        <v>128</v>
      </c>
      <c r="F29" s="48">
        <f t="shared" si="6"/>
        <v>162</v>
      </c>
      <c r="G29" s="59">
        <f t="shared" si="6"/>
        <v>1</v>
      </c>
      <c r="H29" s="59">
        <f t="shared" si="6"/>
        <v>573</v>
      </c>
      <c r="I29" s="59">
        <f t="shared" si="6"/>
        <v>44</v>
      </c>
      <c r="J29" s="59">
        <f t="shared" si="6"/>
        <v>0</v>
      </c>
      <c r="K29" s="59">
        <f t="shared" si="6"/>
        <v>7</v>
      </c>
      <c r="L29" s="48">
        <f t="shared" si="6"/>
        <v>51</v>
      </c>
      <c r="M29" s="48">
        <f t="shared" si="6"/>
        <v>624</v>
      </c>
    </row>
    <row r="30" spans="1:13" ht="12">
      <c r="A30" s="51"/>
      <c r="B30" s="51" t="s">
        <v>3</v>
      </c>
      <c r="C30" s="48">
        <v>74</v>
      </c>
      <c r="D30" s="55">
        <v>50</v>
      </c>
      <c r="E30" s="48">
        <v>61</v>
      </c>
      <c r="F30" s="55">
        <v>75</v>
      </c>
      <c r="G30" s="59">
        <v>1</v>
      </c>
      <c r="H30" s="59">
        <f>SUM(C30:G30)</f>
        <v>261</v>
      </c>
      <c r="I30" s="60">
        <v>15</v>
      </c>
      <c r="J30" s="59">
        <v>0</v>
      </c>
      <c r="K30" s="60">
        <v>4</v>
      </c>
      <c r="L30" s="48">
        <f>SUM(I30:K30)</f>
        <v>19</v>
      </c>
      <c r="M30" s="55">
        <f>L30+H30</f>
        <v>280</v>
      </c>
    </row>
    <row r="31" spans="1:13" ht="12">
      <c r="A31" s="51"/>
      <c r="B31" s="51" t="s">
        <v>4</v>
      </c>
      <c r="C31" s="48">
        <v>94</v>
      </c>
      <c r="D31" s="48">
        <v>64</v>
      </c>
      <c r="E31" s="48">
        <v>67</v>
      </c>
      <c r="F31" s="48">
        <v>87</v>
      </c>
      <c r="G31" s="59">
        <v>0</v>
      </c>
      <c r="H31" s="59">
        <f>SUM(C31:G31)</f>
        <v>312</v>
      </c>
      <c r="I31" s="59">
        <v>29</v>
      </c>
      <c r="J31" s="59">
        <v>0</v>
      </c>
      <c r="K31" s="59">
        <v>3</v>
      </c>
      <c r="L31" s="48">
        <f>SUM(I31:K31)</f>
        <v>32</v>
      </c>
      <c r="M31" s="55">
        <f>L31+H31</f>
        <v>344</v>
      </c>
    </row>
    <row r="32" spans="1:11" ht="12">
      <c r="A32" s="51"/>
      <c r="B32" s="51"/>
      <c r="G32" s="59"/>
      <c r="H32" s="59"/>
      <c r="I32" s="59"/>
      <c r="J32" s="59"/>
      <c r="K32" s="59"/>
    </row>
    <row r="33" spans="1:11" ht="12">
      <c r="A33" s="51" t="s">
        <v>53</v>
      </c>
      <c r="B33" s="51"/>
      <c r="G33" s="59"/>
      <c r="H33" s="59"/>
      <c r="I33" s="59"/>
      <c r="J33" s="59"/>
      <c r="K33" s="59"/>
    </row>
    <row r="34" spans="1:13" ht="12">
      <c r="A34" s="51" t="s">
        <v>54</v>
      </c>
      <c r="B34" s="51"/>
      <c r="C34" s="48">
        <f>C35+C36</f>
        <v>3321</v>
      </c>
      <c r="D34" s="48">
        <f aca="true" t="shared" si="7" ref="D34:M34">D35+D36</f>
        <v>2710</v>
      </c>
      <c r="E34" s="48">
        <f t="shared" si="7"/>
        <v>4050</v>
      </c>
      <c r="F34" s="48">
        <f t="shared" si="7"/>
        <v>4940</v>
      </c>
      <c r="G34" s="59">
        <f t="shared" si="7"/>
        <v>33</v>
      </c>
      <c r="H34" s="59">
        <f t="shared" si="7"/>
        <v>15054</v>
      </c>
      <c r="I34" s="59">
        <f t="shared" si="7"/>
        <v>1575</v>
      </c>
      <c r="J34" s="59">
        <f t="shared" si="7"/>
        <v>40</v>
      </c>
      <c r="K34" s="59">
        <f t="shared" si="7"/>
        <v>267</v>
      </c>
      <c r="L34" s="48">
        <f t="shared" si="7"/>
        <v>1882</v>
      </c>
      <c r="M34" s="48">
        <f t="shared" si="7"/>
        <v>16936</v>
      </c>
    </row>
    <row r="35" spans="1:13" ht="12">
      <c r="A35" s="51"/>
      <c r="B35" s="51" t="s">
        <v>3</v>
      </c>
      <c r="C35" s="48">
        <v>1344</v>
      </c>
      <c r="D35" s="55">
        <v>1151</v>
      </c>
      <c r="E35" s="48">
        <v>1795</v>
      </c>
      <c r="F35" s="55">
        <v>2124</v>
      </c>
      <c r="G35" s="59">
        <v>13</v>
      </c>
      <c r="H35" s="59">
        <f>SUM(C35:G35)</f>
        <v>6427</v>
      </c>
      <c r="I35" s="60">
        <f>555-1</f>
        <v>554</v>
      </c>
      <c r="J35" s="59">
        <f>7+1</f>
        <v>8</v>
      </c>
      <c r="K35" s="60">
        <v>89</v>
      </c>
      <c r="L35" s="48">
        <f>SUM(I35:K35)</f>
        <v>651</v>
      </c>
      <c r="M35" s="55">
        <f>L35+H35</f>
        <v>7078</v>
      </c>
    </row>
    <row r="36" spans="1:13" ht="12">
      <c r="A36" s="51"/>
      <c r="B36" s="51" t="s">
        <v>4</v>
      </c>
      <c r="C36" s="48">
        <v>1977</v>
      </c>
      <c r="D36" s="55">
        <v>1559</v>
      </c>
      <c r="E36" s="48">
        <v>2255</v>
      </c>
      <c r="F36" s="55">
        <v>2816</v>
      </c>
      <c r="G36" s="59">
        <v>20</v>
      </c>
      <c r="H36" s="59">
        <f>SUM(C36:G36)</f>
        <v>8627</v>
      </c>
      <c r="I36" s="60">
        <f>1029-8</f>
        <v>1021</v>
      </c>
      <c r="J36" s="59">
        <f>23+9</f>
        <v>32</v>
      </c>
      <c r="K36" s="60">
        <f>179-1</f>
        <v>178</v>
      </c>
      <c r="L36" s="48">
        <f>SUM(I36:K36)</f>
        <v>1231</v>
      </c>
      <c r="M36" s="55">
        <f>L36+H36</f>
        <v>9858</v>
      </c>
    </row>
    <row r="37" spans="1:11" ht="12">
      <c r="A37" s="51"/>
      <c r="B37" s="51"/>
      <c r="G37" s="59"/>
      <c r="H37" s="59"/>
      <c r="I37" s="59"/>
      <c r="J37" s="59"/>
      <c r="K37" s="59"/>
    </row>
    <row r="38" spans="1:11" ht="12">
      <c r="A38" s="51" t="s">
        <v>55</v>
      </c>
      <c r="B38" s="51"/>
      <c r="G38" s="59"/>
      <c r="H38" s="59"/>
      <c r="I38" s="59"/>
      <c r="J38" s="59"/>
      <c r="K38" s="59"/>
    </row>
    <row r="39" spans="1:13" ht="12">
      <c r="A39" s="51" t="s">
        <v>56</v>
      </c>
      <c r="C39" s="48">
        <f>C40+C41</f>
        <v>23</v>
      </c>
      <c r="D39" s="48">
        <f aca="true" t="shared" si="8" ref="D39:M39">D40+D41</f>
        <v>23</v>
      </c>
      <c r="E39" s="48">
        <f t="shared" si="8"/>
        <v>33</v>
      </c>
      <c r="F39" s="48">
        <f t="shared" si="8"/>
        <v>58</v>
      </c>
      <c r="G39" s="59">
        <f t="shared" si="8"/>
        <v>12</v>
      </c>
      <c r="H39" s="59">
        <f t="shared" si="8"/>
        <v>149</v>
      </c>
      <c r="I39" s="59">
        <f t="shared" si="8"/>
        <v>219</v>
      </c>
      <c r="J39" s="59">
        <f t="shared" si="8"/>
        <v>1</v>
      </c>
      <c r="K39" s="59">
        <f t="shared" si="8"/>
        <v>69</v>
      </c>
      <c r="L39" s="48">
        <f t="shared" si="8"/>
        <v>289</v>
      </c>
      <c r="M39" s="48">
        <f t="shared" si="8"/>
        <v>438</v>
      </c>
    </row>
    <row r="40" spans="1:13" ht="12">
      <c r="A40" s="51"/>
      <c r="B40" s="51" t="s">
        <v>3</v>
      </c>
      <c r="C40" s="48">
        <v>9</v>
      </c>
      <c r="D40" s="55">
        <v>9</v>
      </c>
      <c r="E40" s="48">
        <v>16</v>
      </c>
      <c r="F40" s="55">
        <v>32</v>
      </c>
      <c r="G40" s="59">
        <v>3</v>
      </c>
      <c r="H40" s="59">
        <f>SUM(C40:G40)</f>
        <v>69</v>
      </c>
      <c r="I40" s="60">
        <v>116</v>
      </c>
      <c r="J40" s="59">
        <v>0</v>
      </c>
      <c r="K40" s="60">
        <v>26</v>
      </c>
      <c r="L40" s="48">
        <f>SUM(I40:K40)</f>
        <v>142</v>
      </c>
      <c r="M40" s="55">
        <f>L40+H40</f>
        <v>211</v>
      </c>
    </row>
    <row r="41" spans="1:13" ht="12">
      <c r="A41" s="51"/>
      <c r="B41" s="51" t="s">
        <v>4</v>
      </c>
      <c r="C41" s="48">
        <v>14</v>
      </c>
      <c r="D41" s="55">
        <v>14</v>
      </c>
      <c r="E41" s="48">
        <v>17</v>
      </c>
      <c r="F41" s="55">
        <v>26</v>
      </c>
      <c r="G41" s="59">
        <v>9</v>
      </c>
      <c r="H41" s="59">
        <f>SUM(C41:G41)</f>
        <v>80</v>
      </c>
      <c r="I41" s="60">
        <v>103</v>
      </c>
      <c r="J41" s="59">
        <v>1</v>
      </c>
      <c r="K41" s="60">
        <v>43</v>
      </c>
      <c r="L41" s="48">
        <f>SUM(I41:K41)</f>
        <v>147</v>
      </c>
      <c r="M41" s="55">
        <f>L41+H41</f>
        <v>227</v>
      </c>
    </row>
    <row r="42" spans="1:11" ht="12">
      <c r="A42" s="51"/>
      <c r="B42" s="51"/>
      <c r="G42" s="59"/>
      <c r="H42" s="59"/>
      <c r="I42" s="59"/>
      <c r="J42" s="59"/>
      <c r="K42" s="59"/>
    </row>
    <row r="43" spans="1:13" ht="12">
      <c r="A43" s="51" t="s">
        <v>57</v>
      </c>
      <c r="B43" s="51"/>
      <c r="C43" s="48">
        <f>C44+C45</f>
        <v>231</v>
      </c>
      <c r="D43" s="48">
        <f aca="true" t="shared" si="9" ref="D43:M43">D44+D45</f>
        <v>133</v>
      </c>
      <c r="E43" s="48">
        <f t="shared" si="9"/>
        <v>132</v>
      </c>
      <c r="F43" s="48">
        <f t="shared" si="9"/>
        <v>96</v>
      </c>
      <c r="G43" s="59">
        <f t="shared" si="9"/>
        <v>9</v>
      </c>
      <c r="H43" s="59">
        <f t="shared" si="9"/>
        <v>601</v>
      </c>
      <c r="I43" s="59">
        <f t="shared" si="9"/>
        <v>58</v>
      </c>
      <c r="J43" s="59">
        <f t="shared" si="9"/>
        <v>1</v>
      </c>
      <c r="K43" s="59">
        <f t="shared" si="9"/>
        <v>2</v>
      </c>
      <c r="L43" s="48">
        <f t="shared" si="9"/>
        <v>61</v>
      </c>
      <c r="M43" s="48">
        <f t="shared" si="9"/>
        <v>662</v>
      </c>
    </row>
    <row r="44" spans="1:13" ht="12">
      <c r="A44" s="51"/>
      <c r="B44" s="51" t="s">
        <v>3</v>
      </c>
      <c r="C44" s="48">
        <v>115</v>
      </c>
      <c r="D44" s="55">
        <v>61</v>
      </c>
      <c r="E44" s="48">
        <v>73</v>
      </c>
      <c r="F44" s="55">
        <v>51</v>
      </c>
      <c r="G44" s="59">
        <v>4</v>
      </c>
      <c r="H44" s="59">
        <f>SUM(C44:G44)</f>
        <v>304</v>
      </c>
      <c r="I44" s="60">
        <v>31</v>
      </c>
      <c r="J44" s="59">
        <v>0</v>
      </c>
      <c r="K44" s="60">
        <v>0</v>
      </c>
      <c r="L44" s="48">
        <f>SUM(I44:K44)</f>
        <v>31</v>
      </c>
      <c r="M44" s="55">
        <f>L44+H44</f>
        <v>335</v>
      </c>
    </row>
    <row r="45" spans="1:13" ht="12">
      <c r="A45" s="51"/>
      <c r="B45" s="51" t="s">
        <v>4</v>
      </c>
      <c r="C45" s="48">
        <v>116</v>
      </c>
      <c r="D45" s="55">
        <v>72</v>
      </c>
      <c r="E45" s="48">
        <v>59</v>
      </c>
      <c r="F45" s="55">
        <v>45</v>
      </c>
      <c r="G45" s="59">
        <v>5</v>
      </c>
      <c r="H45" s="59">
        <f>SUM(C45:G45)</f>
        <v>297</v>
      </c>
      <c r="I45" s="60">
        <v>27</v>
      </c>
      <c r="J45" s="59">
        <v>1</v>
      </c>
      <c r="K45" s="60">
        <v>2</v>
      </c>
      <c r="L45" s="48">
        <f>SUM(I45:K45)</f>
        <v>30</v>
      </c>
      <c r="M45" s="55">
        <f>L45+H45</f>
        <v>327</v>
      </c>
    </row>
    <row r="46" spans="1:13" ht="12">
      <c r="A46" s="51"/>
      <c r="B46" s="51"/>
      <c r="D46" s="55"/>
      <c r="F46" s="55"/>
      <c r="G46" s="59"/>
      <c r="H46" s="59"/>
      <c r="I46" s="60"/>
      <c r="J46" s="59"/>
      <c r="K46" s="60"/>
      <c r="M46" s="55"/>
    </row>
    <row r="47" spans="1:13" ht="12">
      <c r="A47" s="51"/>
      <c r="B47" s="51"/>
      <c r="D47" s="55"/>
      <c r="F47" s="55"/>
      <c r="I47" s="55"/>
      <c r="K47" s="55"/>
      <c r="M47" s="55"/>
    </row>
    <row r="48" spans="1:13" ht="12">
      <c r="A48" s="51"/>
      <c r="B48" s="51"/>
      <c r="D48" s="55"/>
      <c r="F48" s="55"/>
      <c r="I48" s="55"/>
      <c r="K48" s="55"/>
      <c r="M48" s="55"/>
    </row>
    <row r="49" spans="1:13" ht="12">
      <c r="A49" s="51"/>
      <c r="B49" s="51"/>
      <c r="D49" s="55"/>
      <c r="F49" s="55"/>
      <c r="I49" s="55"/>
      <c r="K49" s="55"/>
      <c r="M49" s="55"/>
    </row>
    <row r="50" spans="1:13" ht="12">
      <c r="A50" s="51"/>
      <c r="B50" s="51"/>
      <c r="D50" s="55"/>
      <c r="F50" s="55"/>
      <c r="I50" s="55"/>
      <c r="K50" s="55"/>
      <c r="M50" s="55"/>
    </row>
    <row r="51" spans="1:13" ht="12">
      <c r="A51" s="51"/>
      <c r="B51" s="51"/>
      <c r="D51" s="55"/>
      <c r="F51" s="55"/>
      <c r="I51" s="55"/>
      <c r="K51" s="55"/>
      <c r="M51" s="55"/>
    </row>
    <row r="52" spans="1:13" ht="12">
      <c r="A52" s="51"/>
      <c r="B52" s="51"/>
      <c r="D52" s="55"/>
      <c r="F52" s="55"/>
      <c r="I52" s="55"/>
      <c r="K52" s="55"/>
      <c r="M52" s="55"/>
    </row>
    <row r="53" spans="1:13" ht="12">
      <c r="A53" s="51"/>
      <c r="B53" s="51"/>
      <c r="D53" s="55"/>
      <c r="F53" s="55"/>
      <c r="I53" s="55"/>
      <c r="K53" s="55"/>
      <c r="M53" s="55"/>
    </row>
    <row r="54" spans="1:13" ht="12">
      <c r="A54" s="51"/>
      <c r="B54" s="51"/>
      <c r="D54" s="55"/>
      <c r="F54" s="55"/>
      <c r="I54" s="55"/>
      <c r="K54" s="55"/>
      <c r="M54" s="55"/>
    </row>
    <row r="55" spans="1:13" ht="12">
      <c r="A55" s="51"/>
      <c r="B55" s="51"/>
      <c r="D55" s="55"/>
      <c r="F55" s="55"/>
      <c r="I55" s="55"/>
      <c r="K55" s="55"/>
      <c r="M55" s="55"/>
    </row>
    <row r="56" spans="1:2" ht="12">
      <c r="A56" s="51"/>
      <c r="B56" s="51"/>
    </row>
    <row r="57" spans="1:2" ht="12">
      <c r="A57" s="51"/>
      <c r="B57" s="51"/>
    </row>
    <row r="58" spans="1:2" ht="12">
      <c r="A58" s="51"/>
      <c r="B58" s="51"/>
    </row>
    <row r="59" spans="1:13" ht="18" customHeight="1">
      <c r="A59" s="56"/>
      <c r="B59" s="47"/>
      <c r="C59" s="47"/>
      <c r="D59" s="57"/>
      <c r="E59" s="47"/>
      <c r="F59" s="57"/>
      <c r="G59" s="47"/>
      <c r="H59" s="47"/>
      <c r="I59" s="57"/>
      <c r="J59" s="47"/>
      <c r="K59" s="57"/>
      <c r="L59" s="47"/>
      <c r="M59" s="57"/>
    </row>
  </sheetData>
  <mergeCells count="3">
    <mergeCell ref="A2:M2"/>
    <mergeCell ref="A3:M3"/>
    <mergeCell ref="A4:M4"/>
  </mergeCells>
  <printOptions horizontalCentered="1"/>
  <pageMargins left="0.5" right="0.5" top="0.75" bottom="0.5" header="0.45" footer="0.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showGridLines="0" workbookViewId="0" topLeftCell="A5">
      <pane ySplit="465" topLeftCell="BM1" activePane="bottomLeft" state="split"/>
      <selection pane="topLeft" activeCell="N5" sqref="N1:N16384"/>
      <selection pane="bottomLeft" activeCell="A1" sqref="A1"/>
    </sheetView>
  </sheetViews>
  <sheetFormatPr defaultColWidth="9.140625" defaultRowHeight="12.75"/>
  <cols>
    <col min="1" max="1" width="6.00390625" style="74" customWidth="1"/>
    <col min="2" max="2" width="25.8515625" style="74" customWidth="1"/>
    <col min="3" max="3" width="7.57421875" style="74" customWidth="1"/>
    <col min="4" max="4" width="8.57421875" style="74" customWidth="1"/>
    <col min="5" max="6" width="5.140625" style="74" customWidth="1"/>
    <col min="7" max="7" width="5.28125" style="74" customWidth="1"/>
    <col min="8" max="8" width="5.7109375" style="74" customWidth="1"/>
    <col min="9" max="9" width="0.9921875" style="74" customWidth="1"/>
    <col min="10" max="10" width="6.28125" style="74" customWidth="1"/>
    <col min="11" max="11" width="4.7109375" style="74" customWidth="1"/>
    <col min="12" max="12" width="4.421875" style="74" customWidth="1"/>
    <col min="13" max="13" width="5.140625" style="74" customWidth="1"/>
    <col min="14" max="14" width="0.9921875" style="74" customWidth="1"/>
    <col min="15" max="15" width="5.7109375" style="75" customWidth="1"/>
    <col min="16" max="16384" width="9.140625" style="74" customWidth="1"/>
  </cols>
  <sheetData>
    <row r="1" spans="1:15" ht="12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12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12">
      <c r="A3" s="18" t="s">
        <v>638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2">
      <c r="A4" s="18"/>
      <c r="C4" s="142" t="s">
        <v>635</v>
      </c>
      <c r="D4" s="142"/>
      <c r="E4" s="142"/>
      <c r="F4" s="142"/>
      <c r="G4" s="142"/>
      <c r="H4" s="142"/>
      <c r="J4" s="142" t="s">
        <v>45</v>
      </c>
      <c r="K4" s="142"/>
      <c r="L4" s="142"/>
      <c r="M4" s="142"/>
      <c r="O4" s="126" t="s">
        <v>634</v>
      </c>
    </row>
    <row r="5" spans="3:15" ht="12">
      <c r="C5" s="70" t="s">
        <v>13</v>
      </c>
      <c r="D5" s="70" t="s">
        <v>11</v>
      </c>
      <c r="E5" s="70" t="s">
        <v>10</v>
      </c>
      <c r="F5" s="70" t="s">
        <v>9</v>
      </c>
      <c r="G5" s="127" t="s">
        <v>636</v>
      </c>
      <c r="H5" s="70" t="s">
        <v>5</v>
      </c>
      <c r="I5" s="70"/>
      <c r="J5" s="70" t="s">
        <v>7</v>
      </c>
      <c r="K5" s="70" t="s">
        <v>101</v>
      </c>
      <c r="L5" s="70" t="s">
        <v>543</v>
      </c>
      <c r="M5" s="70" t="s">
        <v>5</v>
      </c>
      <c r="N5" s="70"/>
      <c r="O5" s="76" t="s">
        <v>5</v>
      </c>
    </row>
    <row r="6" spans="1:16" ht="12">
      <c r="A6" s="122" t="s">
        <v>16</v>
      </c>
      <c r="B6" s="122"/>
      <c r="C6" s="123">
        <f>C7+C15+C33+C39+C43+C48+C50+C51</f>
        <v>4189</v>
      </c>
      <c r="D6" s="123">
        <f>D7+D15+D33+D39+D43+D48+D50+D51</f>
        <v>3271</v>
      </c>
      <c r="E6" s="123">
        <f>E7+E15+E33+E39+E43+E48+E50+E51</f>
        <v>4648</v>
      </c>
      <c r="F6" s="123">
        <f>F7+F15+F33+F39+F43+F48+F50+F51</f>
        <v>5658</v>
      </c>
      <c r="G6" s="123">
        <f>G7+G15+G33+G39+G43+G48+G50+G51</f>
        <v>61</v>
      </c>
      <c r="H6" s="123">
        <f>SUM(C6:G6)</f>
        <v>17827</v>
      </c>
      <c r="I6" s="123"/>
      <c r="J6" s="123">
        <f>J7+J15+J33+J39+J43+J48+J50+J51</f>
        <v>2026</v>
      </c>
      <c r="K6" s="123">
        <f>K7+K15+K33+K39+K43+K48+K50+K51</f>
        <v>43</v>
      </c>
      <c r="L6" s="123">
        <f>L7+L15+L33+L39+L43+L48+L50+L51</f>
        <v>369</v>
      </c>
      <c r="M6" s="123">
        <f>SUM(J6:L6)</f>
        <v>2438</v>
      </c>
      <c r="N6" s="123"/>
      <c r="O6" s="123">
        <f>O7+O15+O33+O39+O43+O48+O50+O51</f>
        <v>20265</v>
      </c>
      <c r="P6" s="75"/>
    </row>
    <row r="7" spans="1:15" ht="12">
      <c r="A7" s="124" t="s">
        <v>102</v>
      </c>
      <c r="B7" s="124"/>
      <c r="C7" s="125">
        <f>C8+C9+C10+C11+C12+C13+C14</f>
        <v>493</v>
      </c>
      <c r="D7" s="125">
        <f>D8+D9+D10+D11+D12+D13+D14</f>
        <v>485</v>
      </c>
      <c r="E7" s="125">
        <f>E8+E9+E10+E11+E12+E13+E14</f>
        <v>962</v>
      </c>
      <c r="F7" s="125">
        <f>F8+F9+F10+F11+F12+F13+F14</f>
        <v>1312</v>
      </c>
      <c r="G7" s="125">
        <f>G8+G9+G10+G11+G12+G13+G14</f>
        <v>0</v>
      </c>
      <c r="H7" s="123">
        <f>SUM(C7:G7)</f>
        <v>3252</v>
      </c>
      <c r="I7" s="125"/>
      <c r="J7" s="125">
        <f>J8+J9+J10+J11+J12+J13+J14</f>
        <v>308</v>
      </c>
      <c r="K7" s="125">
        <f>K8+K9+K10+K11+K12+K13+K14</f>
        <v>0</v>
      </c>
      <c r="L7" s="125">
        <f>L8+L9+L10+L11+L12+L13+L14</f>
        <v>0</v>
      </c>
      <c r="M7" s="123">
        <f>SUM(J7:L7)</f>
        <v>308</v>
      </c>
      <c r="N7" s="125"/>
      <c r="O7" s="125">
        <f>O8+O9+O10+O11+O12+O13+O14</f>
        <v>3560</v>
      </c>
    </row>
    <row r="8" spans="1:15" ht="12">
      <c r="A8" s="84"/>
      <c r="B8" s="84" t="s">
        <v>558</v>
      </c>
      <c r="C8" s="121">
        <v>32</v>
      </c>
      <c r="D8" s="121">
        <v>36</v>
      </c>
      <c r="E8" s="121">
        <v>87</v>
      </c>
      <c r="F8" s="121">
        <v>92</v>
      </c>
      <c r="G8" s="121">
        <v>0</v>
      </c>
      <c r="H8" s="75">
        <f aca="true" t="shared" si="0" ref="H8:H56">SUM(C8:G8)</f>
        <v>247</v>
      </c>
      <c r="I8" s="121"/>
      <c r="J8" s="121">
        <v>15</v>
      </c>
      <c r="K8" s="121">
        <v>0</v>
      </c>
      <c r="L8" s="121">
        <v>0</v>
      </c>
      <c r="M8" s="75">
        <f aca="true" t="shared" si="1" ref="M8:M61">SUM(J8:L8)</f>
        <v>15</v>
      </c>
      <c r="N8" s="121"/>
      <c r="O8" s="121">
        <v>262</v>
      </c>
    </row>
    <row r="9" spans="1:15" ht="12">
      <c r="A9" s="84"/>
      <c r="B9" s="84" t="s">
        <v>61</v>
      </c>
      <c r="C9" s="121">
        <v>70</v>
      </c>
      <c r="D9" s="121">
        <v>70</v>
      </c>
      <c r="E9" s="121">
        <v>162</v>
      </c>
      <c r="F9" s="121">
        <v>141</v>
      </c>
      <c r="G9" s="121">
        <v>0</v>
      </c>
      <c r="H9" s="75">
        <f t="shared" si="0"/>
        <v>443</v>
      </c>
      <c r="I9" s="121"/>
      <c r="J9" s="121">
        <v>47</v>
      </c>
      <c r="K9" s="121">
        <v>0</v>
      </c>
      <c r="L9" s="121">
        <v>0</v>
      </c>
      <c r="M9" s="75">
        <f t="shared" si="1"/>
        <v>47</v>
      </c>
      <c r="N9" s="121"/>
      <c r="O9" s="121">
        <v>490</v>
      </c>
    </row>
    <row r="10" spans="1:15" ht="12">
      <c r="A10" s="84"/>
      <c r="B10" s="84" t="s">
        <v>62</v>
      </c>
      <c r="C10" s="121">
        <v>91</v>
      </c>
      <c r="D10" s="121">
        <v>73</v>
      </c>
      <c r="E10" s="121">
        <v>136</v>
      </c>
      <c r="F10" s="121">
        <v>190</v>
      </c>
      <c r="G10" s="121">
        <v>0</v>
      </c>
      <c r="H10" s="75">
        <f t="shared" si="0"/>
        <v>490</v>
      </c>
      <c r="I10" s="121"/>
      <c r="J10" s="121">
        <v>46</v>
      </c>
      <c r="K10" s="121">
        <v>0</v>
      </c>
      <c r="L10" s="121">
        <v>0</v>
      </c>
      <c r="M10" s="75">
        <f t="shared" si="1"/>
        <v>46</v>
      </c>
      <c r="N10" s="121"/>
      <c r="O10" s="121">
        <v>536</v>
      </c>
    </row>
    <row r="11" spans="1:15" ht="12">
      <c r="A11" s="84"/>
      <c r="B11" s="84" t="s">
        <v>561</v>
      </c>
      <c r="C11" s="121">
        <v>32</v>
      </c>
      <c r="D11" s="121">
        <v>53</v>
      </c>
      <c r="E11" s="121">
        <v>112</v>
      </c>
      <c r="F11" s="121">
        <v>157</v>
      </c>
      <c r="G11" s="121">
        <v>0</v>
      </c>
      <c r="H11" s="75">
        <f t="shared" si="0"/>
        <v>354</v>
      </c>
      <c r="I11" s="121"/>
      <c r="J11" s="121">
        <v>0</v>
      </c>
      <c r="K11" s="121">
        <v>0</v>
      </c>
      <c r="L11" s="121">
        <v>0</v>
      </c>
      <c r="M11" s="79">
        <v>0</v>
      </c>
      <c r="N11" s="121"/>
      <c r="O11" s="121">
        <v>354</v>
      </c>
    </row>
    <row r="12" spans="1:15" ht="12">
      <c r="A12" s="84"/>
      <c r="B12" s="84" t="s">
        <v>143</v>
      </c>
      <c r="C12" s="121">
        <v>93</v>
      </c>
      <c r="D12" s="121">
        <v>68</v>
      </c>
      <c r="E12" s="121">
        <v>105</v>
      </c>
      <c r="F12" s="121">
        <v>208</v>
      </c>
      <c r="G12" s="121">
        <v>0</v>
      </c>
      <c r="H12" s="75">
        <f t="shared" si="0"/>
        <v>474</v>
      </c>
      <c r="I12" s="121"/>
      <c r="J12" s="121">
        <v>66</v>
      </c>
      <c r="K12" s="121">
        <v>0</v>
      </c>
      <c r="L12" s="121">
        <v>0</v>
      </c>
      <c r="M12" s="75">
        <f t="shared" si="1"/>
        <v>66</v>
      </c>
      <c r="N12" s="121"/>
      <c r="O12" s="121">
        <v>540</v>
      </c>
    </row>
    <row r="13" spans="1:15" ht="12">
      <c r="A13" s="84"/>
      <c r="B13" s="84" t="s">
        <v>163</v>
      </c>
      <c r="C13" s="121">
        <v>126</v>
      </c>
      <c r="D13" s="121">
        <v>101</v>
      </c>
      <c r="E13" s="121">
        <v>213</v>
      </c>
      <c r="F13" s="121">
        <v>332</v>
      </c>
      <c r="G13" s="121">
        <v>0</v>
      </c>
      <c r="H13" s="75">
        <f t="shared" si="0"/>
        <v>772</v>
      </c>
      <c r="I13" s="121"/>
      <c r="J13" s="121">
        <v>82</v>
      </c>
      <c r="K13" s="121">
        <v>0</v>
      </c>
      <c r="L13" s="121">
        <v>0</v>
      </c>
      <c r="M13" s="75">
        <f t="shared" si="1"/>
        <v>82</v>
      </c>
      <c r="N13" s="121"/>
      <c r="O13" s="121">
        <v>854</v>
      </c>
    </row>
    <row r="14" spans="1:15" ht="12">
      <c r="A14" s="84"/>
      <c r="B14" s="84" t="s">
        <v>568</v>
      </c>
      <c r="C14" s="121">
        <v>49</v>
      </c>
      <c r="D14" s="121">
        <v>84</v>
      </c>
      <c r="E14" s="121">
        <v>147</v>
      </c>
      <c r="F14" s="121">
        <v>192</v>
      </c>
      <c r="G14" s="121">
        <v>0</v>
      </c>
      <c r="H14" s="75">
        <f t="shared" si="0"/>
        <v>472</v>
      </c>
      <c r="I14" s="121"/>
      <c r="J14" s="121">
        <v>52</v>
      </c>
      <c r="K14" s="121">
        <v>0</v>
      </c>
      <c r="L14" s="121">
        <v>0</v>
      </c>
      <c r="M14" s="75">
        <f t="shared" si="1"/>
        <v>52</v>
      </c>
      <c r="N14" s="121"/>
      <c r="O14" s="121">
        <f>M14+H14</f>
        <v>524</v>
      </c>
    </row>
    <row r="15" spans="1:15" ht="12">
      <c r="A15" s="124" t="s">
        <v>517</v>
      </c>
      <c r="B15" s="124"/>
      <c r="C15" s="125">
        <f>C16+C17+C18+C19+C20+C21+C22+C23+C24+C25+C27+C28+C29+C30+C31+C32+C26</f>
        <v>973</v>
      </c>
      <c r="D15" s="125">
        <f>D16+D17+D18+D19+D20+D21+D22+D23+D24+D25+D27+D28+D29+D30+D31+D32+D26</f>
        <v>898</v>
      </c>
      <c r="E15" s="125">
        <f>E16+E17+E18+E19+E20+E21+E22+E23+E24+E25+E27+E28+E29+E30+E31+E32+E26</f>
        <v>1334</v>
      </c>
      <c r="F15" s="125">
        <f>F16+F17+F18+F19+F20+F21+F22+F23+F24+F25+F27+F28+F29+F30+F31+F32+F26</f>
        <v>1824</v>
      </c>
      <c r="G15" s="125">
        <f>G16+G17+G18+G19+G20+G21+G22+G23+G24+G25+G27+G28+G29+G30+G31+G32+G26</f>
        <v>0</v>
      </c>
      <c r="H15" s="123">
        <f t="shared" si="0"/>
        <v>5029</v>
      </c>
      <c r="I15" s="125"/>
      <c r="J15" s="125">
        <f>J16+J17+J18+J19+J20+J21+J22+J23+J24+J25+J27+J28+J29+J30+J31+J32+J26</f>
        <v>685</v>
      </c>
      <c r="K15" s="125">
        <f>K16+K17+K18+K19+K20+K21+K22+K23+K24+K25+K27+K28+K29+K30+K31+K32+K26</f>
        <v>26</v>
      </c>
      <c r="L15" s="125">
        <f>L16+L17+L18+L19+L20+L21+L22+L23+L24+L25+L27+L28+L29+L30+L31+L32+L26</f>
        <v>199</v>
      </c>
      <c r="M15" s="123">
        <f t="shared" si="1"/>
        <v>910</v>
      </c>
      <c r="N15" s="125"/>
      <c r="O15" s="125">
        <f>O16+O17+O18+O19+O20+O21+O22+O23+O24+O25+O27+O28+O29+O30+O31+O32+O26</f>
        <v>5939</v>
      </c>
    </row>
    <row r="16" spans="1:15" ht="12">
      <c r="A16" s="84"/>
      <c r="B16" s="84" t="s">
        <v>65</v>
      </c>
      <c r="C16" s="121">
        <v>25</v>
      </c>
      <c r="D16" s="121">
        <v>10</v>
      </c>
      <c r="E16" s="121">
        <v>27</v>
      </c>
      <c r="F16" s="121">
        <v>30</v>
      </c>
      <c r="G16" s="121">
        <v>0</v>
      </c>
      <c r="H16" s="75">
        <f t="shared" si="0"/>
        <v>92</v>
      </c>
      <c r="I16" s="121"/>
      <c r="J16" s="121">
        <v>0</v>
      </c>
      <c r="K16" s="121">
        <v>0</v>
      </c>
      <c r="L16" s="121">
        <v>0</v>
      </c>
      <c r="M16" s="121">
        <v>0</v>
      </c>
      <c r="N16" s="121"/>
      <c r="O16" s="121">
        <v>92</v>
      </c>
    </row>
    <row r="17" spans="1:15" ht="12">
      <c r="A17" s="84"/>
      <c r="B17" s="84" t="s">
        <v>569</v>
      </c>
      <c r="C17" s="121">
        <v>128</v>
      </c>
      <c r="D17" s="121">
        <v>77</v>
      </c>
      <c r="E17" s="121">
        <v>96</v>
      </c>
      <c r="F17" s="121">
        <v>160</v>
      </c>
      <c r="G17" s="121">
        <v>0</v>
      </c>
      <c r="H17" s="75">
        <f t="shared" si="0"/>
        <v>461</v>
      </c>
      <c r="I17" s="121"/>
      <c r="J17" s="121">
        <v>38</v>
      </c>
      <c r="K17" s="121">
        <v>0</v>
      </c>
      <c r="L17" s="121">
        <v>38</v>
      </c>
      <c r="M17" s="75">
        <f t="shared" si="1"/>
        <v>76</v>
      </c>
      <c r="N17" s="121"/>
      <c r="O17" s="121">
        <v>537</v>
      </c>
    </row>
    <row r="18" spans="1:15" ht="12">
      <c r="A18" s="84"/>
      <c r="B18" s="84" t="s">
        <v>572</v>
      </c>
      <c r="C18" s="121">
        <v>34</v>
      </c>
      <c r="D18" s="121">
        <v>33</v>
      </c>
      <c r="E18" s="121">
        <v>45</v>
      </c>
      <c r="F18" s="121">
        <v>36</v>
      </c>
      <c r="G18" s="121">
        <v>0</v>
      </c>
      <c r="H18" s="75">
        <f t="shared" si="0"/>
        <v>148</v>
      </c>
      <c r="I18" s="121"/>
      <c r="J18" s="121">
        <v>49</v>
      </c>
      <c r="K18" s="121">
        <v>0</v>
      </c>
      <c r="L18" s="121">
        <v>0</v>
      </c>
      <c r="M18" s="75">
        <f t="shared" si="1"/>
        <v>49</v>
      </c>
      <c r="N18" s="121"/>
      <c r="O18" s="121">
        <v>197</v>
      </c>
    </row>
    <row r="19" spans="1:15" ht="12">
      <c r="A19" s="84"/>
      <c r="B19" s="84" t="s">
        <v>573</v>
      </c>
      <c r="C19" s="121">
        <v>8</v>
      </c>
      <c r="D19" s="121">
        <v>10</v>
      </c>
      <c r="E19" s="121">
        <v>41</v>
      </c>
      <c r="F19" s="121">
        <v>65</v>
      </c>
      <c r="G19" s="121">
        <v>0</v>
      </c>
      <c r="H19" s="75">
        <f t="shared" si="0"/>
        <v>124</v>
      </c>
      <c r="I19" s="121"/>
      <c r="J19" s="121">
        <v>23</v>
      </c>
      <c r="K19" s="121">
        <v>0</v>
      </c>
      <c r="L19" s="121">
        <v>0</v>
      </c>
      <c r="M19" s="75">
        <f t="shared" si="1"/>
        <v>23</v>
      </c>
      <c r="N19" s="121"/>
      <c r="O19" s="121">
        <v>147</v>
      </c>
    </row>
    <row r="20" spans="1:15" ht="12">
      <c r="A20" s="84"/>
      <c r="B20" s="84" t="s">
        <v>574</v>
      </c>
      <c r="C20" s="121">
        <v>104</v>
      </c>
      <c r="D20" s="121">
        <v>99</v>
      </c>
      <c r="E20" s="121">
        <v>151</v>
      </c>
      <c r="F20" s="121">
        <v>226</v>
      </c>
      <c r="G20" s="121">
        <v>0</v>
      </c>
      <c r="H20" s="75">
        <f t="shared" si="0"/>
        <v>580</v>
      </c>
      <c r="I20" s="121"/>
      <c r="J20" s="121">
        <v>53</v>
      </c>
      <c r="K20" s="121">
        <v>4</v>
      </c>
      <c r="L20" s="121">
        <v>93</v>
      </c>
      <c r="M20" s="75">
        <f t="shared" si="1"/>
        <v>150</v>
      </c>
      <c r="N20" s="121"/>
      <c r="O20" s="121">
        <f>M20+H20</f>
        <v>730</v>
      </c>
    </row>
    <row r="21" spans="1:15" ht="12">
      <c r="A21" s="84"/>
      <c r="B21" s="84" t="s">
        <v>71</v>
      </c>
      <c r="C21" s="121">
        <v>30</v>
      </c>
      <c r="D21" s="121">
        <v>26</v>
      </c>
      <c r="E21" s="121">
        <v>37</v>
      </c>
      <c r="F21" s="121">
        <v>65</v>
      </c>
      <c r="G21" s="121">
        <v>0</v>
      </c>
      <c r="H21" s="75">
        <f t="shared" si="0"/>
        <v>158</v>
      </c>
      <c r="I21" s="121"/>
      <c r="J21" s="121">
        <v>36</v>
      </c>
      <c r="K21" s="121">
        <v>0</v>
      </c>
      <c r="L21" s="121">
        <v>0</v>
      </c>
      <c r="M21" s="75">
        <f t="shared" si="1"/>
        <v>36</v>
      </c>
      <c r="N21" s="121"/>
      <c r="O21" s="121">
        <v>194</v>
      </c>
    </row>
    <row r="22" spans="1:15" ht="12">
      <c r="A22" s="84"/>
      <c r="B22" s="84" t="s">
        <v>575</v>
      </c>
      <c r="C22" s="121">
        <v>10</v>
      </c>
      <c r="D22" s="121">
        <v>13</v>
      </c>
      <c r="E22" s="121">
        <v>38</v>
      </c>
      <c r="F22" s="121">
        <v>39</v>
      </c>
      <c r="G22" s="121">
        <v>0</v>
      </c>
      <c r="H22" s="75">
        <f t="shared" si="0"/>
        <v>100</v>
      </c>
      <c r="I22" s="121"/>
      <c r="J22" s="121">
        <v>16</v>
      </c>
      <c r="K22" s="121">
        <v>0</v>
      </c>
      <c r="L22" s="121">
        <v>0</v>
      </c>
      <c r="M22" s="75">
        <f t="shared" si="1"/>
        <v>16</v>
      </c>
      <c r="N22" s="121"/>
      <c r="O22" s="121">
        <v>116</v>
      </c>
    </row>
    <row r="23" spans="1:15" ht="12">
      <c r="A23" s="84"/>
      <c r="B23" s="84" t="s">
        <v>576</v>
      </c>
      <c r="C23" s="121">
        <v>107</v>
      </c>
      <c r="D23" s="121">
        <v>92</v>
      </c>
      <c r="E23" s="121">
        <v>164</v>
      </c>
      <c r="F23" s="121">
        <v>256</v>
      </c>
      <c r="G23" s="121">
        <v>0</v>
      </c>
      <c r="H23" s="75">
        <f t="shared" si="0"/>
        <v>619</v>
      </c>
      <c r="I23" s="121"/>
      <c r="J23" s="121">
        <v>49</v>
      </c>
      <c r="K23" s="121">
        <v>0</v>
      </c>
      <c r="L23" s="121">
        <v>0</v>
      </c>
      <c r="M23" s="75">
        <f t="shared" si="1"/>
        <v>49</v>
      </c>
      <c r="N23" s="121"/>
      <c r="O23" s="121">
        <v>668</v>
      </c>
    </row>
    <row r="24" spans="1:15" ht="12">
      <c r="A24" s="84"/>
      <c r="B24" s="84" t="s">
        <v>577</v>
      </c>
      <c r="C24" s="121">
        <v>112</v>
      </c>
      <c r="D24" s="121">
        <v>102</v>
      </c>
      <c r="E24" s="121">
        <v>85</v>
      </c>
      <c r="F24" s="121">
        <v>114</v>
      </c>
      <c r="G24" s="121">
        <v>0</v>
      </c>
      <c r="H24" s="75">
        <f t="shared" si="0"/>
        <v>413</v>
      </c>
      <c r="I24" s="121"/>
      <c r="J24" s="121">
        <v>50</v>
      </c>
      <c r="K24" s="121">
        <v>0</v>
      </c>
      <c r="L24" s="121">
        <v>25</v>
      </c>
      <c r="M24" s="75">
        <f t="shared" si="1"/>
        <v>75</v>
      </c>
      <c r="N24" s="121"/>
      <c r="O24" s="121">
        <v>488</v>
      </c>
    </row>
    <row r="25" spans="1:15" ht="12">
      <c r="A25" s="84"/>
      <c r="B25" s="84" t="s">
        <v>580</v>
      </c>
      <c r="C25" s="121">
        <v>6</v>
      </c>
      <c r="D25" s="121">
        <v>6</v>
      </c>
      <c r="E25" s="121">
        <v>21</v>
      </c>
      <c r="F25" s="121">
        <v>22</v>
      </c>
      <c r="G25" s="121">
        <v>0</v>
      </c>
      <c r="H25" s="75">
        <f t="shared" si="0"/>
        <v>55</v>
      </c>
      <c r="I25" s="121"/>
      <c r="J25" s="121">
        <v>0</v>
      </c>
      <c r="K25" s="121">
        <v>0</v>
      </c>
      <c r="L25" s="121">
        <v>0</v>
      </c>
      <c r="M25" s="79">
        <v>0</v>
      </c>
      <c r="N25" s="121"/>
      <c r="O25" s="121">
        <v>55</v>
      </c>
    </row>
    <row r="26" spans="1:15" ht="12">
      <c r="A26" s="84"/>
      <c r="B26" s="84" t="s">
        <v>581</v>
      </c>
      <c r="C26" s="121">
        <v>37</v>
      </c>
      <c r="D26" s="121">
        <v>35</v>
      </c>
      <c r="E26" s="121">
        <v>24</v>
      </c>
      <c r="F26" s="121">
        <v>30</v>
      </c>
      <c r="G26" s="121">
        <v>0</v>
      </c>
      <c r="H26" s="75">
        <f t="shared" si="0"/>
        <v>126</v>
      </c>
      <c r="I26" s="121"/>
      <c r="J26" s="121">
        <v>0</v>
      </c>
      <c r="K26" s="121">
        <v>0</v>
      </c>
      <c r="L26" s="121">
        <v>0</v>
      </c>
      <c r="M26" s="79">
        <v>0</v>
      </c>
      <c r="N26" s="121"/>
      <c r="O26" s="121">
        <v>126</v>
      </c>
    </row>
    <row r="27" spans="1:15" ht="12">
      <c r="A27" s="84"/>
      <c r="B27" s="84" t="s">
        <v>582</v>
      </c>
      <c r="C27" s="121">
        <v>62</v>
      </c>
      <c r="D27" s="121">
        <v>73</v>
      </c>
      <c r="E27" s="121">
        <v>104</v>
      </c>
      <c r="F27" s="121">
        <v>117</v>
      </c>
      <c r="G27" s="121">
        <v>0</v>
      </c>
      <c r="H27" s="75">
        <f t="shared" si="0"/>
        <v>356</v>
      </c>
      <c r="I27" s="121"/>
      <c r="J27" s="121">
        <v>52</v>
      </c>
      <c r="K27" s="121">
        <v>0</v>
      </c>
      <c r="L27" s="121">
        <v>0</v>
      </c>
      <c r="M27" s="75">
        <f t="shared" si="1"/>
        <v>52</v>
      </c>
      <c r="N27" s="121"/>
      <c r="O27" s="121">
        <v>408</v>
      </c>
    </row>
    <row r="28" spans="1:15" ht="12">
      <c r="A28" s="84"/>
      <c r="B28" s="84" t="s">
        <v>78</v>
      </c>
      <c r="C28" s="121">
        <v>97</v>
      </c>
      <c r="D28" s="121">
        <v>86</v>
      </c>
      <c r="E28" s="121">
        <v>134</v>
      </c>
      <c r="F28" s="121">
        <v>147</v>
      </c>
      <c r="G28" s="121">
        <v>0</v>
      </c>
      <c r="H28" s="75">
        <f t="shared" si="0"/>
        <v>464</v>
      </c>
      <c r="I28" s="121"/>
      <c r="J28" s="121">
        <v>65</v>
      </c>
      <c r="K28" s="121">
        <v>22</v>
      </c>
      <c r="L28" s="121">
        <v>43</v>
      </c>
      <c r="M28" s="75">
        <f t="shared" si="1"/>
        <v>130</v>
      </c>
      <c r="N28" s="121"/>
      <c r="O28" s="121">
        <v>594</v>
      </c>
    </row>
    <row r="29" spans="1:15" ht="12">
      <c r="A29" s="84"/>
      <c r="B29" s="84" t="s">
        <v>585</v>
      </c>
      <c r="C29" s="121">
        <v>136</v>
      </c>
      <c r="D29" s="121">
        <v>133</v>
      </c>
      <c r="E29" s="121">
        <v>204</v>
      </c>
      <c r="F29" s="121">
        <v>285</v>
      </c>
      <c r="G29" s="121">
        <v>0</v>
      </c>
      <c r="H29" s="75">
        <f t="shared" si="0"/>
        <v>758</v>
      </c>
      <c r="I29" s="121"/>
      <c r="J29" s="121">
        <v>78</v>
      </c>
      <c r="K29" s="121">
        <v>0</v>
      </c>
      <c r="L29" s="121">
        <v>0</v>
      </c>
      <c r="M29" s="75">
        <f t="shared" si="1"/>
        <v>78</v>
      </c>
      <c r="N29" s="121"/>
      <c r="O29" s="121">
        <v>836</v>
      </c>
    </row>
    <row r="30" spans="1:15" ht="12">
      <c r="A30" s="84"/>
      <c r="B30" s="84" t="s">
        <v>79</v>
      </c>
      <c r="C30" s="121">
        <v>23</v>
      </c>
      <c r="D30" s="121">
        <v>27</v>
      </c>
      <c r="E30" s="121">
        <v>36</v>
      </c>
      <c r="F30" s="121">
        <v>33</v>
      </c>
      <c r="G30" s="121">
        <v>0</v>
      </c>
      <c r="H30" s="75">
        <f t="shared" si="0"/>
        <v>119</v>
      </c>
      <c r="I30" s="121"/>
      <c r="J30" s="121">
        <v>54</v>
      </c>
      <c r="K30" s="121">
        <v>0</v>
      </c>
      <c r="L30" s="121">
        <v>0</v>
      </c>
      <c r="M30" s="75">
        <f t="shared" si="1"/>
        <v>54</v>
      </c>
      <c r="N30" s="121"/>
      <c r="O30" s="121">
        <v>173</v>
      </c>
    </row>
    <row r="31" spans="1:21" ht="12.75">
      <c r="A31" s="84"/>
      <c r="B31" s="84" t="s">
        <v>586</v>
      </c>
      <c r="C31" s="121">
        <v>21</v>
      </c>
      <c r="D31" s="121">
        <v>39</v>
      </c>
      <c r="E31" s="121">
        <v>71</v>
      </c>
      <c r="F31" s="121">
        <v>124</v>
      </c>
      <c r="G31" s="121">
        <v>0</v>
      </c>
      <c r="H31" s="75">
        <f t="shared" si="0"/>
        <v>255</v>
      </c>
      <c r="I31" s="121"/>
      <c r="J31" s="121">
        <v>35</v>
      </c>
      <c r="K31" s="121">
        <v>0</v>
      </c>
      <c r="L31" s="121">
        <v>0</v>
      </c>
      <c r="M31" s="75">
        <f t="shared" si="1"/>
        <v>35</v>
      </c>
      <c r="N31" s="121"/>
      <c r="O31" s="121">
        <f>M31+H31</f>
        <v>290</v>
      </c>
      <c r="T31"/>
      <c r="U31"/>
    </row>
    <row r="32" spans="1:15" ht="12">
      <c r="A32" s="84"/>
      <c r="B32" s="84" t="s">
        <v>587</v>
      </c>
      <c r="C32" s="121">
        <v>33</v>
      </c>
      <c r="D32" s="121">
        <v>37</v>
      </c>
      <c r="E32" s="121">
        <v>56</v>
      </c>
      <c r="F32" s="121">
        <v>75</v>
      </c>
      <c r="G32" s="121">
        <v>0</v>
      </c>
      <c r="H32" s="75">
        <f t="shared" si="0"/>
        <v>201</v>
      </c>
      <c r="I32" s="121"/>
      <c r="J32" s="121">
        <v>87</v>
      </c>
      <c r="K32" s="121">
        <v>0</v>
      </c>
      <c r="L32" s="121">
        <v>0</v>
      </c>
      <c r="M32" s="75">
        <f t="shared" si="1"/>
        <v>87</v>
      </c>
      <c r="N32" s="121"/>
      <c r="O32" s="121">
        <v>288</v>
      </c>
    </row>
    <row r="33" spans="1:16" ht="12">
      <c r="A33" s="124" t="s">
        <v>82</v>
      </c>
      <c r="B33" s="124"/>
      <c r="C33" s="125">
        <v>785</v>
      </c>
      <c r="D33" s="125">
        <v>492</v>
      </c>
      <c r="E33" s="125">
        <v>697</v>
      </c>
      <c r="F33" s="125">
        <v>905</v>
      </c>
      <c r="G33" s="125">
        <v>0</v>
      </c>
      <c r="H33" s="123">
        <f t="shared" si="0"/>
        <v>2879</v>
      </c>
      <c r="I33" s="125"/>
      <c r="J33" s="125">
        <v>202</v>
      </c>
      <c r="K33" s="125">
        <v>0</v>
      </c>
      <c r="L33" s="125">
        <v>0</v>
      </c>
      <c r="M33" s="123">
        <f t="shared" si="1"/>
        <v>202</v>
      </c>
      <c r="N33" s="125"/>
      <c r="O33" s="125">
        <v>3081</v>
      </c>
      <c r="P33" s="79"/>
    </row>
    <row r="34" spans="1:15" ht="12">
      <c r="A34" s="84"/>
      <c r="B34" s="84" t="s">
        <v>588</v>
      </c>
      <c r="C34" s="121">
        <v>140</v>
      </c>
      <c r="D34" s="121">
        <v>78</v>
      </c>
      <c r="E34" s="121">
        <v>128</v>
      </c>
      <c r="F34" s="121">
        <v>135</v>
      </c>
      <c r="G34" s="121">
        <v>0</v>
      </c>
      <c r="H34" s="75">
        <f t="shared" si="0"/>
        <v>481</v>
      </c>
      <c r="I34" s="121"/>
      <c r="J34" s="121">
        <v>35</v>
      </c>
      <c r="K34" s="121">
        <v>0</v>
      </c>
      <c r="L34" s="121">
        <v>0</v>
      </c>
      <c r="M34" s="75">
        <f t="shared" si="1"/>
        <v>35</v>
      </c>
      <c r="N34" s="121"/>
      <c r="O34" s="121">
        <v>516</v>
      </c>
    </row>
    <row r="35" spans="1:15" ht="12">
      <c r="A35" s="84"/>
      <c r="B35" s="84" t="s">
        <v>84</v>
      </c>
      <c r="C35" s="121">
        <v>0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/>
      <c r="J35" s="121">
        <v>167</v>
      </c>
      <c r="K35" s="121">
        <v>0</v>
      </c>
      <c r="L35" s="121">
        <v>0</v>
      </c>
      <c r="M35" s="75">
        <f t="shared" si="1"/>
        <v>167</v>
      </c>
      <c r="N35" s="121"/>
      <c r="O35" s="121">
        <v>167</v>
      </c>
    </row>
    <row r="36" spans="1:15" ht="12">
      <c r="A36" s="84"/>
      <c r="B36" s="84" t="s">
        <v>362</v>
      </c>
      <c r="C36" s="121">
        <v>61</v>
      </c>
      <c r="D36" s="121">
        <v>49</v>
      </c>
      <c r="E36" s="121">
        <v>112</v>
      </c>
      <c r="F36" s="121">
        <v>196</v>
      </c>
      <c r="G36" s="121">
        <v>0</v>
      </c>
      <c r="H36" s="75">
        <f t="shared" si="0"/>
        <v>418</v>
      </c>
      <c r="I36" s="121"/>
      <c r="J36" s="121">
        <v>0</v>
      </c>
      <c r="K36" s="121">
        <v>0</v>
      </c>
      <c r="L36" s="121">
        <v>0</v>
      </c>
      <c r="M36" s="121">
        <v>0</v>
      </c>
      <c r="N36" s="121"/>
      <c r="O36" s="121">
        <v>418</v>
      </c>
    </row>
    <row r="37" spans="1:15" ht="12">
      <c r="A37" s="84"/>
      <c r="B37" s="84" t="s">
        <v>643</v>
      </c>
      <c r="C37" s="121">
        <v>427</v>
      </c>
      <c r="D37" s="121">
        <v>235</v>
      </c>
      <c r="E37" s="121">
        <v>301</v>
      </c>
      <c r="F37" s="121">
        <v>330</v>
      </c>
      <c r="G37" s="121">
        <v>0</v>
      </c>
      <c r="H37" s="75">
        <f t="shared" si="0"/>
        <v>1293</v>
      </c>
      <c r="I37" s="121"/>
      <c r="J37" s="121">
        <v>0</v>
      </c>
      <c r="K37" s="121">
        <v>0</v>
      </c>
      <c r="L37" s="121">
        <v>0</v>
      </c>
      <c r="M37" s="121">
        <v>0</v>
      </c>
      <c r="N37" s="121"/>
      <c r="O37" s="121">
        <v>1293</v>
      </c>
    </row>
    <row r="38" spans="1:15" ht="12">
      <c r="A38" s="84"/>
      <c r="B38" s="84" t="s">
        <v>598</v>
      </c>
      <c r="C38" s="121">
        <v>157</v>
      </c>
      <c r="D38" s="121">
        <v>130</v>
      </c>
      <c r="E38" s="121">
        <v>156</v>
      </c>
      <c r="F38" s="121">
        <v>244</v>
      </c>
      <c r="G38" s="121">
        <v>0</v>
      </c>
      <c r="H38" s="75">
        <f t="shared" si="0"/>
        <v>687</v>
      </c>
      <c r="I38" s="121"/>
      <c r="J38" s="121">
        <v>0</v>
      </c>
      <c r="K38" s="121">
        <v>0</v>
      </c>
      <c r="L38" s="121">
        <v>0</v>
      </c>
      <c r="M38" s="121">
        <v>0</v>
      </c>
      <c r="N38" s="121"/>
      <c r="O38" s="121">
        <v>687</v>
      </c>
    </row>
    <row r="39" spans="1:15" ht="12">
      <c r="A39" s="124" t="s">
        <v>86</v>
      </c>
      <c r="B39" s="124"/>
      <c r="C39" s="125">
        <f>C40+C41+C42</f>
        <v>531</v>
      </c>
      <c r="D39" s="125">
        <f>D40+D41+D42</f>
        <v>412</v>
      </c>
      <c r="E39" s="125">
        <f>E40+E41+E42</f>
        <v>612</v>
      </c>
      <c r="F39" s="125">
        <f>F40+F41+F42</f>
        <v>915</v>
      </c>
      <c r="G39" s="125">
        <f>G40+G41+G42</f>
        <v>0</v>
      </c>
      <c r="H39" s="123">
        <f t="shared" si="0"/>
        <v>2470</v>
      </c>
      <c r="I39" s="125"/>
      <c r="J39" s="125">
        <f>J40+J41+J42</f>
        <v>354</v>
      </c>
      <c r="K39" s="125">
        <f>K40+K41+K42</f>
        <v>16</v>
      </c>
      <c r="L39" s="125">
        <f>L40+L41+L42</f>
        <v>170</v>
      </c>
      <c r="M39" s="123">
        <f t="shared" si="1"/>
        <v>540</v>
      </c>
      <c r="N39" s="125"/>
      <c r="O39" s="125">
        <f>O40+O41+O42</f>
        <v>3010</v>
      </c>
    </row>
    <row r="40" spans="1:15" ht="12">
      <c r="A40" s="84"/>
      <c r="B40" s="84" t="s">
        <v>599</v>
      </c>
      <c r="C40" s="121">
        <v>380</v>
      </c>
      <c r="D40" s="121">
        <v>284</v>
      </c>
      <c r="E40" s="121">
        <v>377</v>
      </c>
      <c r="F40" s="121">
        <v>646</v>
      </c>
      <c r="G40" s="121">
        <v>0</v>
      </c>
      <c r="H40" s="75">
        <f t="shared" si="0"/>
        <v>1687</v>
      </c>
      <c r="I40" s="121"/>
      <c r="J40" s="121">
        <v>160</v>
      </c>
      <c r="K40" s="121">
        <v>0</v>
      </c>
      <c r="L40" s="121">
        <v>57</v>
      </c>
      <c r="M40" s="75">
        <f t="shared" si="1"/>
        <v>217</v>
      </c>
      <c r="N40" s="121"/>
      <c r="O40" s="121">
        <f>M40+H40</f>
        <v>1904</v>
      </c>
    </row>
    <row r="41" spans="1:15" ht="12">
      <c r="A41" s="84"/>
      <c r="B41" s="84" t="s">
        <v>637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/>
      <c r="J41" s="121">
        <v>99</v>
      </c>
      <c r="K41" s="121">
        <v>13</v>
      </c>
      <c r="L41" s="121">
        <v>102</v>
      </c>
      <c r="M41" s="75">
        <f t="shared" si="1"/>
        <v>214</v>
      </c>
      <c r="N41" s="121"/>
      <c r="O41" s="121">
        <f>M41+H41</f>
        <v>214</v>
      </c>
    </row>
    <row r="42" spans="1:16" ht="12">
      <c r="A42" s="84"/>
      <c r="B42" s="84" t="s">
        <v>606</v>
      </c>
      <c r="C42" s="121">
        <v>151</v>
      </c>
      <c r="D42" s="121">
        <v>128</v>
      </c>
      <c r="E42" s="121">
        <v>235</v>
      </c>
      <c r="F42" s="121">
        <v>269</v>
      </c>
      <c r="G42" s="121">
        <v>0</v>
      </c>
      <c r="H42" s="75">
        <f t="shared" si="0"/>
        <v>783</v>
      </c>
      <c r="I42" s="121"/>
      <c r="J42" s="121">
        <v>95</v>
      </c>
      <c r="K42" s="121">
        <v>3</v>
      </c>
      <c r="L42" s="121">
        <v>11</v>
      </c>
      <c r="M42" s="75">
        <f t="shared" si="1"/>
        <v>109</v>
      </c>
      <c r="N42" s="121"/>
      <c r="O42" s="121">
        <f>M42+H42</f>
        <v>892</v>
      </c>
      <c r="P42" s="79"/>
    </row>
    <row r="43" spans="1:15" ht="12">
      <c r="A43" s="124" t="s">
        <v>90</v>
      </c>
      <c r="B43" s="124"/>
      <c r="C43" s="125">
        <v>213</v>
      </c>
      <c r="D43" s="125">
        <v>209</v>
      </c>
      <c r="E43" s="125">
        <v>260</v>
      </c>
      <c r="F43" s="125">
        <v>341</v>
      </c>
      <c r="G43" s="125">
        <v>0</v>
      </c>
      <c r="H43" s="123">
        <f t="shared" si="0"/>
        <v>1023</v>
      </c>
      <c r="I43" s="125"/>
      <c r="J43" s="125">
        <v>162</v>
      </c>
      <c r="K43" s="125">
        <v>0</v>
      </c>
      <c r="L43" s="125">
        <v>0</v>
      </c>
      <c r="M43" s="123">
        <f t="shared" si="1"/>
        <v>162</v>
      </c>
      <c r="N43" s="125"/>
      <c r="O43" s="125">
        <v>1185</v>
      </c>
    </row>
    <row r="44" spans="1:15" ht="12">
      <c r="A44" s="84"/>
      <c r="B44" s="84" t="s">
        <v>91</v>
      </c>
      <c r="C44" s="121">
        <v>5</v>
      </c>
      <c r="D44" s="121">
        <v>2</v>
      </c>
      <c r="E44" s="121">
        <v>10</v>
      </c>
      <c r="F44" s="121">
        <v>7</v>
      </c>
      <c r="G44" s="121">
        <v>0</v>
      </c>
      <c r="H44" s="75">
        <f t="shared" si="0"/>
        <v>24</v>
      </c>
      <c r="I44" s="121"/>
      <c r="J44" s="121">
        <v>10</v>
      </c>
      <c r="K44" s="121">
        <v>0</v>
      </c>
      <c r="L44" s="121">
        <v>0</v>
      </c>
      <c r="M44" s="75">
        <f t="shared" si="1"/>
        <v>10</v>
      </c>
      <c r="N44" s="121"/>
      <c r="O44" s="121">
        <v>34</v>
      </c>
    </row>
    <row r="45" spans="1:15" ht="12">
      <c r="A45" s="84"/>
      <c r="B45" s="84" t="s">
        <v>92</v>
      </c>
      <c r="C45" s="121">
        <v>59</v>
      </c>
      <c r="D45" s="121">
        <v>67</v>
      </c>
      <c r="E45" s="121">
        <v>105</v>
      </c>
      <c r="F45" s="121">
        <v>156</v>
      </c>
      <c r="G45" s="121">
        <v>0</v>
      </c>
      <c r="H45" s="75">
        <f t="shared" si="0"/>
        <v>387</v>
      </c>
      <c r="I45" s="121"/>
      <c r="J45" s="121">
        <v>36</v>
      </c>
      <c r="K45" s="121">
        <v>0</v>
      </c>
      <c r="L45" s="121">
        <v>0</v>
      </c>
      <c r="M45" s="75">
        <f t="shared" si="1"/>
        <v>36</v>
      </c>
      <c r="N45" s="121"/>
      <c r="O45" s="121">
        <v>423</v>
      </c>
    </row>
    <row r="46" spans="1:15" ht="12">
      <c r="A46" s="84"/>
      <c r="B46" s="84" t="s">
        <v>93</v>
      </c>
      <c r="C46" s="121">
        <v>74</v>
      </c>
      <c r="D46" s="121">
        <v>67</v>
      </c>
      <c r="E46" s="121">
        <v>68</v>
      </c>
      <c r="F46" s="121">
        <v>85</v>
      </c>
      <c r="G46" s="121">
        <v>0</v>
      </c>
      <c r="H46" s="75">
        <f t="shared" si="0"/>
        <v>294</v>
      </c>
      <c r="I46" s="121"/>
      <c r="J46" s="121">
        <v>76</v>
      </c>
      <c r="K46" s="121">
        <v>0</v>
      </c>
      <c r="L46" s="121">
        <v>0</v>
      </c>
      <c r="M46" s="75">
        <f t="shared" si="1"/>
        <v>76</v>
      </c>
      <c r="N46" s="121"/>
      <c r="O46" s="121">
        <v>370</v>
      </c>
    </row>
    <row r="47" spans="1:15" ht="12">
      <c r="A47" s="84"/>
      <c r="B47" s="84" t="s">
        <v>94</v>
      </c>
      <c r="C47" s="121">
        <v>75</v>
      </c>
      <c r="D47" s="121">
        <v>73</v>
      </c>
      <c r="E47" s="121">
        <v>77</v>
      </c>
      <c r="F47" s="121">
        <v>93</v>
      </c>
      <c r="G47" s="121">
        <v>0</v>
      </c>
      <c r="H47" s="75">
        <f t="shared" si="0"/>
        <v>318</v>
      </c>
      <c r="I47" s="121"/>
      <c r="J47" s="121">
        <v>40</v>
      </c>
      <c r="K47" s="121">
        <v>0</v>
      </c>
      <c r="L47" s="121">
        <v>0</v>
      </c>
      <c r="M47" s="75">
        <f t="shared" si="1"/>
        <v>40</v>
      </c>
      <c r="N47" s="121"/>
      <c r="O47" s="121">
        <v>358</v>
      </c>
    </row>
    <row r="48" spans="1:15" ht="12">
      <c r="A48" s="124" t="s">
        <v>95</v>
      </c>
      <c r="B48" s="124"/>
      <c r="C48" s="125">
        <v>130</v>
      </c>
      <c r="D48" s="125">
        <v>128</v>
      </c>
      <c r="E48" s="125">
        <v>145</v>
      </c>
      <c r="F48" s="125">
        <v>128</v>
      </c>
      <c r="G48" s="125">
        <v>0</v>
      </c>
      <c r="H48" s="123">
        <f t="shared" si="0"/>
        <v>531</v>
      </c>
      <c r="I48" s="125"/>
      <c r="J48" s="125">
        <v>36</v>
      </c>
      <c r="K48" s="125">
        <v>1</v>
      </c>
      <c r="L48" s="125">
        <v>0</v>
      </c>
      <c r="M48" s="123">
        <f t="shared" si="1"/>
        <v>37</v>
      </c>
      <c r="N48" s="125"/>
      <c r="O48" s="125">
        <v>568</v>
      </c>
    </row>
    <row r="49" spans="1:15" ht="12">
      <c r="A49" s="84"/>
      <c r="B49" s="84" t="s">
        <v>95</v>
      </c>
      <c r="C49" s="121">
        <v>130</v>
      </c>
      <c r="D49" s="121">
        <v>128</v>
      </c>
      <c r="E49" s="121">
        <v>145</v>
      </c>
      <c r="F49" s="121">
        <v>128</v>
      </c>
      <c r="G49" s="121">
        <v>0</v>
      </c>
      <c r="H49" s="75">
        <f t="shared" si="0"/>
        <v>531</v>
      </c>
      <c r="I49" s="121"/>
      <c r="J49" s="121">
        <v>36</v>
      </c>
      <c r="K49" s="121">
        <v>1</v>
      </c>
      <c r="L49" s="121">
        <v>0</v>
      </c>
      <c r="M49" s="75">
        <f t="shared" si="1"/>
        <v>37</v>
      </c>
      <c r="N49" s="121"/>
      <c r="O49" s="121">
        <v>568</v>
      </c>
    </row>
    <row r="50" spans="1:15" ht="12">
      <c r="A50" s="124" t="s">
        <v>633</v>
      </c>
      <c r="B50" s="124"/>
      <c r="C50" s="125">
        <v>0</v>
      </c>
      <c r="D50" s="125">
        <v>0</v>
      </c>
      <c r="E50" s="125">
        <v>0</v>
      </c>
      <c r="F50" s="125">
        <v>7</v>
      </c>
      <c r="G50" s="125">
        <v>0</v>
      </c>
      <c r="H50" s="123">
        <f t="shared" si="0"/>
        <v>7</v>
      </c>
      <c r="I50" s="125"/>
      <c r="J50" s="125">
        <v>0</v>
      </c>
      <c r="K50" s="125">
        <v>0</v>
      </c>
      <c r="L50" s="125">
        <v>0</v>
      </c>
      <c r="M50" s="125">
        <v>0</v>
      </c>
      <c r="N50" s="125"/>
      <c r="O50" s="125">
        <f>H50+M50</f>
        <v>7</v>
      </c>
    </row>
    <row r="51" spans="1:15" ht="12">
      <c r="A51" s="124" t="s">
        <v>98</v>
      </c>
      <c r="B51" s="124"/>
      <c r="C51" s="125">
        <f aca="true" t="shared" si="2" ref="C51:O51">SUM(C52:C61)</f>
        <v>1064</v>
      </c>
      <c r="D51" s="125">
        <f t="shared" si="2"/>
        <v>647</v>
      </c>
      <c r="E51" s="125">
        <f t="shared" si="2"/>
        <v>638</v>
      </c>
      <c r="F51" s="125">
        <f t="shared" si="2"/>
        <v>226</v>
      </c>
      <c r="G51" s="125">
        <f t="shared" si="2"/>
        <v>61</v>
      </c>
      <c r="H51" s="123">
        <f t="shared" si="0"/>
        <v>2636</v>
      </c>
      <c r="I51" s="125"/>
      <c r="J51" s="125">
        <f t="shared" si="2"/>
        <v>279</v>
      </c>
      <c r="K51" s="125">
        <f t="shared" si="2"/>
        <v>0</v>
      </c>
      <c r="L51" s="125">
        <f t="shared" si="2"/>
        <v>0</v>
      </c>
      <c r="M51" s="123">
        <f t="shared" si="1"/>
        <v>279</v>
      </c>
      <c r="N51" s="125"/>
      <c r="O51" s="125">
        <f t="shared" si="2"/>
        <v>2915</v>
      </c>
    </row>
    <row r="52" spans="1:15" ht="12">
      <c r="A52" s="74" t="s">
        <v>604</v>
      </c>
      <c r="B52" s="74" t="s">
        <v>639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5">
        <f t="shared" si="0"/>
        <v>0</v>
      </c>
      <c r="I52" s="79"/>
      <c r="J52" s="79">
        <v>2</v>
      </c>
      <c r="K52" s="79">
        <v>0</v>
      </c>
      <c r="L52" s="79">
        <v>0</v>
      </c>
      <c r="M52" s="75">
        <f t="shared" si="1"/>
        <v>2</v>
      </c>
      <c r="N52" s="79"/>
      <c r="O52" s="79">
        <v>2</v>
      </c>
    </row>
    <row r="53" spans="1:15" ht="12">
      <c r="A53" s="74" t="s">
        <v>505</v>
      </c>
      <c r="B53" s="74" t="s">
        <v>99</v>
      </c>
      <c r="C53" s="79">
        <v>0</v>
      </c>
      <c r="D53" s="79">
        <v>0</v>
      </c>
      <c r="E53" s="79">
        <v>0</v>
      </c>
      <c r="F53" s="79">
        <v>0</v>
      </c>
      <c r="G53" s="79">
        <v>61</v>
      </c>
      <c r="H53" s="75">
        <f t="shared" si="0"/>
        <v>61</v>
      </c>
      <c r="I53" s="79"/>
      <c r="J53" s="79">
        <v>0</v>
      </c>
      <c r="K53" s="79">
        <v>0</v>
      </c>
      <c r="L53" s="79">
        <v>0</v>
      </c>
      <c r="M53" s="79">
        <v>0</v>
      </c>
      <c r="N53" s="79"/>
      <c r="O53" s="79">
        <v>61</v>
      </c>
    </row>
    <row r="54" spans="1:15" ht="12">
      <c r="A54" s="74" t="s">
        <v>506</v>
      </c>
      <c r="B54" s="74" t="s">
        <v>507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/>
      <c r="J54" s="79">
        <v>269</v>
      </c>
      <c r="K54" s="79">
        <v>0</v>
      </c>
      <c r="L54" s="79">
        <v>0</v>
      </c>
      <c r="M54" s="75">
        <f t="shared" si="1"/>
        <v>269</v>
      </c>
      <c r="N54" s="79"/>
      <c r="O54" s="79">
        <v>269</v>
      </c>
    </row>
    <row r="55" spans="1:15" ht="12">
      <c r="A55" s="74" t="s">
        <v>508</v>
      </c>
      <c r="B55" s="74" t="s">
        <v>100</v>
      </c>
      <c r="C55" s="79">
        <v>1009</v>
      </c>
      <c r="D55" s="79">
        <v>522</v>
      </c>
      <c r="E55" s="79">
        <v>411</v>
      </c>
      <c r="F55" s="79">
        <v>74</v>
      </c>
      <c r="G55" s="79">
        <v>0</v>
      </c>
      <c r="H55" s="75">
        <f t="shared" si="0"/>
        <v>2016</v>
      </c>
      <c r="I55" s="79"/>
      <c r="J55" s="79">
        <v>0</v>
      </c>
      <c r="K55" s="79">
        <v>0</v>
      </c>
      <c r="L55" s="79">
        <v>0</v>
      </c>
      <c r="M55" s="79">
        <v>0</v>
      </c>
      <c r="N55" s="79"/>
      <c r="O55" s="79">
        <v>2016</v>
      </c>
    </row>
    <row r="56" spans="1:15" ht="12">
      <c r="A56" s="74" t="s">
        <v>509</v>
      </c>
      <c r="B56" s="74" t="s">
        <v>548</v>
      </c>
      <c r="C56" s="79">
        <v>55</v>
      </c>
      <c r="D56" s="79">
        <v>125</v>
      </c>
      <c r="E56" s="79">
        <v>227</v>
      </c>
      <c r="F56" s="79">
        <v>152</v>
      </c>
      <c r="G56" s="79">
        <v>0</v>
      </c>
      <c r="H56" s="75">
        <f t="shared" si="0"/>
        <v>559</v>
      </c>
      <c r="I56" s="79"/>
      <c r="J56" s="79">
        <v>0</v>
      </c>
      <c r="K56" s="79">
        <v>0</v>
      </c>
      <c r="L56" s="79">
        <v>0</v>
      </c>
      <c r="M56" s="79">
        <v>0</v>
      </c>
      <c r="N56" s="79"/>
      <c r="O56" s="79">
        <v>559</v>
      </c>
    </row>
    <row r="57" spans="1:15" ht="12">
      <c r="A57" s="74" t="s">
        <v>503</v>
      </c>
      <c r="B57" s="138" t="s">
        <v>640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/>
      <c r="J57" s="79">
        <v>1</v>
      </c>
      <c r="K57" s="79">
        <v>0</v>
      </c>
      <c r="L57" s="79">
        <v>0</v>
      </c>
      <c r="M57" s="75">
        <f t="shared" si="1"/>
        <v>1</v>
      </c>
      <c r="N57" s="79"/>
      <c r="O57" s="79">
        <v>1</v>
      </c>
    </row>
    <row r="58" spans="1:15" ht="12">
      <c r="A58" s="74" t="s">
        <v>500</v>
      </c>
      <c r="B58" s="74" t="s">
        <v>644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/>
      <c r="J58" s="79">
        <v>4</v>
      </c>
      <c r="K58" s="79">
        <v>0</v>
      </c>
      <c r="L58" s="79">
        <v>0</v>
      </c>
      <c r="M58" s="75">
        <f t="shared" si="1"/>
        <v>4</v>
      </c>
      <c r="N58" s="79"/>
      <c r="O58" s="79">
        <v>4</v>
      </c>
    </row>
    <row r="59" spans="1:15" ht="12">
      <c r="A59" s="74" t="s">
        <v>501</v>
      </c>
      <c r="B59" s="74" t="s">
        <v>645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/>
      <c r="J59" s="79">
        <v>1</v>
      </c>
      <c r="K59" s="79">
        <v>0</v>
      </c>
      <c r="L59" s="79">
        <v>0</v>
      </c>
      <c r="M59" s="75">
        <f t="shared" si="1"/>
        <v>1</v>
      </c>
      <c r="N59" s="79"/>
      <c r="O59" s="79">
        <v>1</v>
      </c>
    </row>
    <row r="60" spans="1:15" ht="12">
      <c r="A60" s="74" t="s">
        <v>504</v>
      </c>
      <c r="B60" s="74" t="s">
        <v>641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/>
      <c r="J60" s="79">
        <v>1</v>
      </c>
      <c r="K60" s="79">
        <v>0</v>
      </c>
      <c r="L60" s="79">
        <v>0</v>
      </c>
      <c r="M60" s="75">
        <f t="shared" si="1"/>
        <v>1</v>
      </c>
      <c r="N60" s="79"/>
      <c r="O60" s="79">
        <v>1</v>
      </c>
    </row>
    <row r="61" spans="1:15" ht="12">
      <c r="A61" s="74" t="s">
        <v>502</v>
      </c>
      <c r="B61" s="74" t="s">
        <v>642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/>
      <c r="J61" s="79">
        <v>1</v>
      </c>
      <c r="K61" s="79">
        <v>0</v>
      </c>
      <c r="L61" s="79">
        <v>0</v>
      </c>
      <c r="M61" s="75">
        <f t="shared" si="1"/>
        <v>1</v>
      </c>
      <c r="N61" s="79"/>
      <c r="O61" s="79">
        <v>1</v>
      </c>
    </row>
  </sheetData>
  <mergeCells count="2">
    <mergeCell ref="J4:M4"/>
    <mergeCell ref="C4:H4"/>
  </mergeCells>
  <printOptions/>
  <pageMargins left="0.5" right="0.5" top="0.49" bottom="0.58" header="0.5" footer="0.41"/>
  <pageSetup horizontalDpi="600" verticalDpi="600" orientation="portrait" r:id="rId1"/>
  <headerFooter alignWithMargins="0">
    <oddFooter>&amp;L&amp;8IR:enroll:term:05-4:&amp;F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98"/>
  <sheetViews>
    <sheetView showGridLines="0" workbookViewId="0" topLeftCell="A5">
      <pane ySplit="465" topLeftCell="BM1" activePane="bottomLeft" state="split"/>
      <selection pane="topLeft" activeCell="C5" sqref="C1:C16384"/>
      <selection pane="bottomLeft" activeCell="F44" sqref="F44"/>
    </sheetView>
  </sheetViews>
  <sheetFormatPr defaultColWidth="9.140625" defaultRowHeight="12.75"/>
  <cols>
    <col min="1" max="1" width="2.7109375" style="74" customWidth="1"/>
    <col min="2" max="2" width="2.8515625" style="74" customWidth="1"/>
    <col min="3" max="3" width="6.28125" style="74" customWidth="1"/>
    <col min="4" max="4" width="27.57421875" style="74" customWidth="1"/>
    <col min="5" max="5" width="7.57421875" style="74" customWidth="1"/>
    <col min="6" max="6" width="8.57421875" style="74" customWidth="1"/>
    <col min="7" max="7" width="5.8515625" style="74" customWidth="1"/>
    <col min="8" max="8" width="6.00390625" style="74" customWidth="1"/>
    <col min="9" max="10" width="6.28125" style="74" customWidth="1"/>
    <col min="11" max="11" width="5.00390625" style="74" customWidth="1"/>
    <col min="12" max="12" width="5.140625" style="74" customWidth="1"/>
    <col min="13" max="13" width="6.8515625" style="75" customWidth="1"/>
    <col min="14" max="16384" width="9.140625" style="74" customWidth="1"/>
  </cols>
  <sheetData>
    <row r="1" spans="1:13" ht="12">
      <c r="A1" s="72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12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2">
      <c r="A3" s="18" t="s">
        <v>553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ht="12">
      <c r="A4" s="18"/>
    </row>
    <row r="5" spans="3:13" ht="12">
      <c r="C5" s="70" t="s">
        <v>557</v>
      </c>
      <c r="E5" s="70" t="s">
        <v>13</v>
      </c>
      <c r="F5" s="70" t="s">
        <v>11</v>
      </c>
      <c r="G5" s="70" t="s">
        <v>10</v>
      </c>
      <c r="H5" s="70" t="s">
        <v>9</v>
      </c>
      <c r="I5" s="70" t="s">
        <v>59</v>
      </c>
      <c r="J5" s="70" t="s">
        <v>7</v>
      </c>
      <c r="K5" s="70" t="s">
        <v>101</v>
      </c>
      <c r="L5" s="70" t="s">
        <v>543</v>
      </c>
      <c r="M5" s="76" t="s">
        <v>5</v>
      </c>
    </row>
    <row r="6" ht="12">
      <c r="N6" s="75"/>
    </row>
    <row r="7" spans="1:14" ht="12">
      <c r="A7" s="74" t="s">
        <v>16</v>
      </c>
      <c r="E7" s="75">
        <f>E9+E81+E179+E210+E235+E274+E283+E288</f>
        <v>4189</v>
      </c>
      <c r="F7" s="75">
        <f aca="true" t="shared" si="0" ref="F7:M7">F9+F81+F179+F210+F235+F274+F283+F288</f>
        <v>3271</v>
      </c>
      <c r="G7" s="75">
        <f t="shared" si="0"/>
        <v>4648</v>
      </c>
      <c r="H7" s="75">
        <f t="shared" si="0"/>
        <v>5658</v>
      </c>
      <c r="I7" s="75">
        <f t="shared" si="0"/>
        <v>61</v>
      </c>
      <c r="J7" s="75">
        <f t="shared" si="0"/>
        <v>2026</v>
      </c>
      <c r="K7" s="75">
        <f t="shared" si="0"/>
        <v>43</v>
      </c>
      <c r="L7" s="75">
        <f t="shared" si="0"/>
        <v>369</v>
      </c>
      <c r="M7" s="75">
        <f t="shared" si="0"/>
        <v>20265</v>
      </c>
      <c r="N7" s="75"/>
    </row>
    <row r="9" spans="1:13" ht="12">
      <c r="A9" s="77" t="s">
        <v>102</v>
      </c>
      <c r="B9" s="77"/>
      <c r="C9" s="77"/>
      <c r="D9" s="77"/>
      <c r="E9" s="78">
        <f>E10+E19+E21+E29+E38+E51+E70</f>
        <v>493</v>
      </c>
      <c r="F9" s="78">
        <f aca="true" t="shared" si="1" ref="F9:M9">F10+F19+F21+F29+F38+F51+F70</f>
        <v>485</v>
      </c>
      <c r="G9" s="78">
        <f t="shared" si="1"/>
        <v>962</v>
      </c>
      <c r="H9" s="78">
        <f t="shared" si="1"/>
        <v>1312</v>
      </c>
      <c r="I9" s="78">
        <f t="shared" si="1"/>
        <v>0</v>
      </c>
      <c r="J9" s="78">
        <f t="shared" si="1"/>
        <v>308</v>
      </c>
      <c r="K9" s="78">
        <f t="shared" si="1"/>
        <v>0</v>
      </c>
      <c r="L9" s="78">
        <f t="shared" si="1"/>
        <v>0</v>
      </c>
      <c r="M9" s="78">
        <f t="shared" si="1"/>
        <v>3560</v>
      </c>
    </row>
    <row r="10" spans="2:13" ht="12">
      <c r="B10" s="77" t="s">
        <v>558</v>
      </c>
      <c r="C10" s="77"/>
      <c r="D10" s="77"/>
      <c r="E10" s="78">
        <v>32</v>
      </c>
      <c r="F10" s="78">
        <v>36</v>
      </c>
      <c r="G10" s="78">
        <v>87</v>
      </c>
      <c r="H10" s="78">
        <v>92</v>
      </c>
      <c r="I10" s="78">
        <v>0</v>
      </c>
      <c r="J10" s="78">
        <v>15</v>
      </c>
      <c r="K10" s="78">
        <v>0</v>
      </c>
      <c r="L10" s="78">
        <v>0</v>
      </c>
      <c r="M10" s="78">
        <v>262</v>
      </c>
    </row>
    <row r="11" spans="3:16" ht="12">
      <c r="C11" s="74" t="s">
        <v>103</v>
      </c>
      <c r="D11" s="74" t="s">
        <v>104</v>
      </c>
      <c r="E11" s="79">
        <v>11</v>
      </c>
      <c r="F11" s="79">
        <v>5</v>
      </c>
      <c r="G11" s="79">
        <v>10</v>
      </c>
      <c r="H11" s="79">
        <v>1</v>
      </c>
      <c r="I11" s="79">
        <v>0</v>
      </c>
      <c r="J11" s="79">
        <v>0</v>
      </c>
      <c r="K11" s="79">
        <v>0</v>
      </c>
      <c r="L11" s="79">
        <v>0</v>
      </c>
      <c r="M11" s="79">
        <v>27</v>
      </c>
      <c r="N11" s="79"/>
      <c r="P11" s="79"/>
    </row>
    <row r="12" spans="3:13" ht="12">
      <c r="C12" s="74" t="s">
        <v>105</v>
      </c>
      <c r="D12" s="74" t="s">
        <v>106</v>
      </c>
      <c r="E12" s="79">
        <v>5</v>
      </c>
      <c r="F12" s="79">
        <v>3</v>
      </c>
      <c r="G12" s="79">
        <v>10</v>
      </c>
      <c r="H12" s="79">
        <v>9</v>
      </c>
      <c r="I12" s="79">
        <v>0</v>
      </c>
      <c r="J12" s="79">
        <v>0</v>
      </c>
      <c r="K12" s="79">
        <v>0</v>
      </c>
      <c r="L12" s="79">
        <v>0</v>
      </c>
      <c r="M12" s="79">
        <v>27</v>
      </c>
    </row>
    <row r="13" spans="3:16" ht="12">
      <c r="C13" s="74" t="s">
        <v>107</v>
      </c>
      <c r="D13" s="74" t="s">
        <v>108</v>
      </c>
      <c r="E13" s="79">
        <v>2</v>
      </c>
      <c r="F13" s="79">
        <v>5</v>
      </c>
      <c r="G13" s="79">
        <v>11</v>
      </c>
      <c r="H13" s="79">
        <v>21</v>
      </c>
      <c r="I13" s="79">
        <v>0</v>
      </c>
      <c r="J13" s="79">
        <v>0</v>
      </c>
      <c r="K13" s="79">
        <v>0</v>
      </c>
      <c r="L13" s="79">
        <v>0</v>
      </c>
      <c r="M13" s="79">
        <v>39</v>
      </c>
      <c r="P13" s="79"/>
    </row>
    <row r="14" spans="3:13" ht="12">
      <c r="C14" s="74" t="s">
        <v>111</v>
      </c>
      <c r="D14" s="74" t="s">
        <v>112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15</v>
      </c>
      <c r="K14" s="79">
        <v>0</v>
      </c>
      <c r="L14" s="79">
        <v>0</v>
      </c>
      <c r="M14" s="79">
        <v>15</v>
      </c>
    </row>
    <row r="15" spans="3:13" ht="12">
      <c r="C15" s="74" t="s">
        <v>109</v>
      </c>
      <c r="D15" s="74" t="s">
        <v>110</v>
      </c>
      <c r="E15" s="79">
        <v>3</v>
      </c>
      <c r="F15" s="79">
        <v>2</v>
      </c>
      <c r="G15" s="79">
        <v>7</v>
      </c>
      <c r="H15" s="79">
        <v>17</v>
      </c>
      <c r="I15" s="79">
        <v>0</v>
      </c>
      <c r="J15" s="79">
        <v>0</v>
      </c>
      <c r="K15" s="79">
        <v>0</v>
      </c>
      <c r="L15" s="79">
        <v>0</v>
      </c>
      <c r="M15" s="79">
        <v>29</v>
      </c>
    </row>
    <row r="16" spans="3:13" ht="12">
      <c r="C16" s="74" t="s">
        <v>113</v>
      </c>
      <c r="D16" s="74" t="s">
        <v>112</v>
      </c>
      <c r="E16" s="79">
        <v>9</v>
      </c>
      <c r="F16" s="79">
        <v>11</v>
      </c>
      <c r="G16" s="79">
        <v>30</v>
      </c>
      <c r="H16" s="79">
        <v>32</v>
      </c>
      <c r="I16" s="79">
        <v>0</v>
      </c>
      <c r="J16" s="79">
        <v>0</v>
      </c>
      <c r="K16" s="79">
        <v>0</v>
      </c>
      <c r="L16" s="79">
        <v>0</v>
      </c>
      <c r="M16" s="79">
        <v>82</v>
      </c>
    </row>
    <row r="17" spans="3:13" ht="12">
      <c r="C17" s="74" t="s">
        <v>114</v>
      </c>
      <c r="D17" s="74" t="s">
        <v>115</v>
      </c>
      <c r="E17" s="79">
        <v>1</v>
      </c>
      <c r="F17" s="79">
        <v>1</v>
      </c>
      <c r="G17" s="79">
        <v>3</v>
      </c>
      <c r="H17" s="79">
        <v>1</v>
      </c>
      <c r="I17" s="79">
        <v>0</v>
      </c>
      <c r="J17" s="79">
        <v>0</v>
      </c>
      <c r="K17" s="79">
        <v>0</v>
      </c>
      <c r="L17" s="79">
        <v>0</v>
      </c>
      <c r="M17" s="79">
        <v>6</v>
      </c>
    </row>
    <row r="18" spans="3:13" ht="12">
      <c r="C18" s="74" t="s">
        <v>116</v>
      </c>
      <c r="D18" s="74" t="s">
        <v>117</v>
      </c>
      <c r="E18" s="79">
        <v>1</v>
      </c>
      <c r="F18" s="79">
        <v>9</v>
      </c>
      <c r="G18" s="79">
        <v>16</v>
      </c>
      <c r="H18" s="79">
        <v>11</v>
      </c>
      <c r="I18" s="79">
        <v>0</v>
      </c>
      <c r="J18" s="79">
        <v>0</v>
      </c>
      <c r="K18" s="79">
        <v>0</v>
      </c>
      <c r="L18" s="79">
        <v>0</v>
      </c>
      <c r="M18" s="79">
        <v>37</v>
      </c>
    </row>
    <row r="19" spans="2:13" ht="12">
      <c r="B19" s="77" t="s">
        <v>61</v>
      </c>
      <c r="C19" s="77"/>
      <c r="D19" s="77"/>
      <c r="E19" s="78">
        <v>70</v>
      </c>
      <c r="F19" s="78">
        <v>70</v>
      </c>
      <c r="G19" s="78">
        <v>162</v>
      </c>
      <c r="H19" s="78">
        <v>141</v>
      </c>
      <c r="I19" s="78">
        <v>0</v>
      </c>
      <c r="J19" s="78">
        <v>47</v>
      </c>
      <c r="K19" s="78">
        <v>0</v>
      </c>
      <c r="L19" s="78">
        <v>0</v>
      </c>
      <c r="M19" s="78">
        <v>490</v>
      </c>
    </row>
    <row r="20" spans="3:13" ht="12">
      <c r="C20" s="74" t="s">
        <v>118</v>
      </c>
      <c r="D20" s="74" t="s">
        <v>119</v>
      </c>
      <c r="E20" s="79">
        <v>70</v>
      </c>
      <c r="F20" s="79">
        <v>70</v>
      </c>
      <c r="G20" s="79">
        <v>162</v>
      </c>
      <c r="H20" s="79">
        <v>141</v>
      </c>
      <c r="I20" s="79">
        <v>0</v>
      </c>
      <c r="J20" s="79">
        <v>47</v>
      </c>
      <c r="K20" s="79">
        <v>0</v>
      </c>
      <c r="L20" s="79">
        <v>0</v>
      </c>
      <c r="M20" s="79">
        <v>490</v>
      </c>
    </row>
    <row r="21" spans="2:13" ht="12">
      <c r="B21" s="77" t="s">
        <v>62</v>
      </c>
      <c r="C21" s="77"/>
      <c r="D21" s="77"/>
      <c r="E21" s="78">
        <v>91</v>
      </c>
      <c r="F21" s="78">
        <v>73</v>
      </c>
      <c r="G21" s="78">
        <v>136</v>
      </c>
      <c r="H21" s="78">
        <v>190</v>
      </c>
      <c r="I21" s="78">
        <v>0</v>
      </c>
      <c r="J21" s="78">
        <v>46</v>
      </c>
      <c r="K21" s="78">
        <v>0</v>
      </c>
      <c r="L21" s="78">
        <v>0</v>
      </c>
      <c r="M21" s="78">
        <v>536</v>
      </c>
    </row>
    <row r="22" spans="3:13" ht="12">
      <c r="C22" s="74" t="s">
        <v>120</v>
      </c>
      <c r="D22" s="74" t="s">
        <v>121</v>
      </c>
      <c r="E22" s="79">
        <v>1</v>
      </c>
      <c r="F22" s="79">
        <v>0</v>
      </c>
      <c r="G22" s="79">
        <v>1</v>
      </c>
      <c r="H22" s="79">
        <v>1</v>
      </c>
      <c r="I22" s="79">
        <v>0</v>
      </c>
      <c r="J22" s="79">
        <v>41</v>
      </c>
      <c r="K22" s="79">
        <v>0</v>
      </c>
      <c r="L22" s="79">
        <v>0</v>
      </c>
      <c r="M22" s="79">
        <v>44</v>
      </c>
    </row>
    <row r="23" spans="3:13" ht="12">
      <c r="C23" s="74" t="s">
        <v>559</v>
      </c>
      <c r="D23" s="74" t="s">
        <v>560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5</v>
      </c>
      <c r="K23" s="79">
        <v>0</v>
      </c>
      <c r="L23" s="79">
        <v>0</v>
      </c>
      <c r="M23" s="79">
        <v>5</v>
      </c>
    </row>
    <row r="24" spans="3:13" ht="12">
      <c r="C24" s="74" t="s">
        <v>122</v>
      </c>
      <c r="D24" s="74" t="s">
        <v>544</v>
      </c>
      <c r="E24" s="79">
        <v>18</v>
      </c>
      <c r="F24" s="79">
        <v>10</v>
      </c>
      <c r="G24" s="79">
        <v>24</v>
      </c>
      <c r="H24" s="79">
        <v>37</v>
      </c>
      <c r="I24" s="79">
        <v>0</v>
      </c>
      <c r="J24" s="79">
        <v>0</v>
      </c>
      <c r="K24" s="79">
        <v>0</v>
      </c>
      <c r="L24" s="79">
        <v>0</v>
      </c>
      <c r="M24" s="79">
        <v>89</v>
      </c>
    </row>
    <row r="25" spans="3:13" ht="12">
      <c r="C25" s="74" t="s">
        <v>123</v>
      </c>
      <c r="D25" s="74" t="s">
        <v>124</v>
      </c>
      <c r="E25" s="79">
        <v>26</v>
      </c>
      <c r="F25" s="79">
        <v>28</v>
      </c>
      <c r="G25" s="79">
        <v>35</v>
      </c>
      <c r="H25" s="79">
        <v>45</v>
      </c>
      <c r="I25" s="79">
        <v>0</v>
      </c>
      <c r="J25" s="79">
        <v>0</v>
      </c>
      <c r="K25" s="79">
        <v>0</v>
      </c>
      <c r="L25" s="79">
        <v>0</v>
      </c>
      <c r="M25" s="79">
        <v>134</v>
      </c>
    </row>
    <row r="26" spans="3:13" ht="12">
      <c r="C26" s="74" t="s">
        <v>125</v>
      </c>
      <c r="D26" s="74" t="s">
        <v>126</v>
      </c>
      <c r="E26" s="79">
        <v>30</v>
      </c>
      <c r="F26" s="79">
        <v>18</v>
      </c>
      <c r="G26" s="79">
        <v>37</v>
      </c>
      <c r="H26" s="79">
        <v>38</v>
      </c>
      <c r="I26" s="79">
        <v>0</v>
      </c>
      <c r="J26" s="79">
        <v>0</v>
      </c>
      <c r="K26" s="79">
        <v>0</v>
      </c>
      <c r="L26" s="79">
        <v>0</v>
      </c>
      <c r="M26" s="79">
        <v>123</v>
      </c>
    </row>
    <row r="27" spans="3:13" ht="12">
      <c r="C27" s="74" t="s">
        <v>127</v>
      </c>
      <c r="D27" s="74" t="s">
        <v>621</v>
      </c>
      <c r="E27" s="79">
        <v>8</v>
      </c>
      <c r="F27" s="79">
        <v>9</v>
      </c>
      <c r="G27" s="79">
        <v>25</v>
      </c>
      <c r="H27" s="79">
        <v>40</v>
      </c>
      <c r="I27" s="79">
        <v>0</v>
      </c>
      <c r="J27" s="79">
        <v>0</v>
      </c>
      <c r="K27" s="79">
        <v>0</v>
      </c>
      <c r="L27" s="79">
        <v>0</v>
      </c>
      <c r="M27" s="79">
        <v>82</v>
      </c>
    </row>
    <row r="28" spans="3:13" ht="12">
      <c r="C28" s="74" t="s">
        <v>128</v>
      </c>
      <c r="D28" s="74" t="s">
        <v>621</v>
      </c>
      <c r="E28" s="79">
        <v>8</v>
      </c>
      <c r="F28" s="79">
        <v>8</v>
      </c>
      <c r="G28" s="79">
        <v>14</v>
      </c>
      <c r="H28" s="79">
        <v>29</v>
      </c>
      <c r="I28" s="79">
        <v>0</v>
      </c>
      <c r="J28" s="79">
        <v>0</v>
      </c>
      <c r="K28" s="79">
        <v>0</v>
      </c>
      <c r="L28" s="79">
        <v>0</v>
      </c>
      <c r="M28" s="79">
        <v>59</v>
      </c>
    </row>
    <row r="29" spans="2:13" ht="12">
      <c r="B29" s="77" t="s">
        <v>561</v>
      </c>
      <c r="C29" s="77"/>
      <c r="D29" s="77"/>
      <c r="E29" s="78">
        <v>32</v>
      </c>
      <c r="F29" s="78">
        <v>53</v>
      </c>
      <c r="G29" s="78">
        <v>112</v>
      </c>
      <c r="H29" s="78">
        <v>157</v>
      </c>
      <c r="I29" s="78">
        <v>0</v>
      </c>
      <c r="J29" s="78">
        <v>0</v>
      </c>
      <c r="K29" s="78">
        <v>0</v>
      </c>
      <c r="L29" s="78">
        <v>0</v>
      </c>
      <c r="M29" s="78">
        <v>354</v>
      </c>
    </row>
    <row r="30" spans="3:13" ht="12">
      <c r="C30" s="74" t="s">
        <v>129</v>
      </c>
      <c r="D30" s="74" t="s">
        <v>130</v>
      </c>
      <c r="E30" s="79">
        <v>2</v>
      </c>
      <c r="F30" s="79">
        <v>8</v>
      </c>
      <c r="G30" s="79">
        <v>11</v>
      </c>
      <c r="H30" s="79">
        <v>16</v>
      </c>
      <c r="I30" s="79">
        <v>0</v>
      </c>
      <c r="J30" s="79">
        <v>0</v>
      </c>
      <c r="K30" s="79">
        <v>0</v>
      </c>
      <c r="L30" s="79">
        <v>0</v>
      </c>
      <c r="M30" s="79">
        <v>37</v>
      </c>
    </row>
    <row r="31" spans="3:13" ht="12">
      <c r="C31" s="74" t="s">
        <v>131</v>
      </c>
      <c r="D31" s="74" t="s">
        <v>132</v>
      </c>
      <c r="E31" s="79">
        <v>0</v>
      </c>
      <c r="F31" s="79">
        <v>0</v>
      </c>
      <c r="G31" s="79">
        <v>0</v>
      </c>
      <c r="H31" s="79">
        <v>1</v>
      </c>
      <c r="I31" s="79">
        <v>0</v>
      </c>
      <c r="J31" s="79">
        <v>0</v>
      </c>
      <c r="K31" s="79">
        <v>0</v>
      </c>
      <c r="L31" s="79">
        <v>0</v>
      </c>
      <c r="M31" s="79">
        <v>1</v>
      </c>
    </row>
    <row r="32" spans="3:13" ht="12">
      <c r="C32" s="74" t="s">
        <v>562</v>
      </c>
      <c r="D32" s="74" t="s">
        <v>563</v>
      </c>
      <c r="E32" s="79">
        <v>2</v>
      </c>
      <c r="F32" s="79">
        <v>0</v>
      </c>
      <c r="G32" s="79">
        <v>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3</v>
      </c>
    </row>
    <row r="33" spans="3:13" ht="12">
      <c r="C33" s="74" t="s">
        <v>133</v>
      </c>
      <c r="D33" s="74" t="s">
        <v>134</v>
      </c>
      <c r="E33" s="79">
        <v>4</v>
      </c>
      <c r="F33" s="79">
        <v>11</v>
      </c>
      <c r="G33" s="79">
        <v>15</v>
      </c>
      <c r="H33" s="79">
        <v>28</v>
      </c>
      <c r="I33" s="79">
        <v>0</v>
      </c>
      <c r="J33" s="79">
        <v>0</v>
      </c>
      <c r="K33" s="79">
        <v>0</v>
      </c>
      <c r="L33" s="79">
        <v>0</v>
      </c>
      <c r="M33" s="79">
        <v>58</v>
      </c>
    </row>
    <row r="34" spans="3:13" ht="12">
      <c r="C34" s="74" t="s">
        <v>135</v>
      </c>
      <c r="D34" s="74" t="s">
        <v>136</v>
      </c>
      <c r="E34" s="79">
        <v>3</v>
      </c>
      <c r="F34" s="79">
        <v>9</v>
      </c>
      <c r="G34" s="79">
        <v>22</v>
      </c>
      <c r="H34" s="79">
        <v>26</v>
      </c>
      <c r="I34" s="79">
        <v>0</v>
      </c>
      <c r="J34" s="79">
        <v>0</v>
      </c>
      <c r="K34" s="79">
        <v>0</v>
      </c>
      <c r="L34" s="79">
        <v>0</v>
      </c>
      <c r="M34" s="79">
        <v>60</v>
      </c>
    </row>
    <row r="35" spans="3:13" ht="12">
      <c r="C35" s="74" t="s">
        <v>137</v>
      </c>
      <c r="D35" s="74" t="s">
        <v>138</v>
      </c>
      <c r="E35" s="79">
        <v>5</v>
      </c>
      <c r="F35" s="79">
        <v>4</v>
      </c>
      <c r="G35" s="79">
        <v>14</v>
      </c>
      <c r="H35" s="79">
        <v>20</v>
      </c>
      <c r="I35" s="79">
        <v>0</v>
      </c>
      <c r="J35" s="79">
        <v>0</v>
      </c>
      <c r="K35" s="79">
        <v>0</v>
      </c>
      <c r="L35" s="79">
        <v>0</v>
      </c>
      <c r="M35" s="79">
        <v>43</v>
      </c>
    </row>
    <row r="36" spans="3:13" ht="12">
      <c r="C36" s="74" t="s">
        <v>139</v>
      </c>
      <c r="D36" s="74" t="s">
        <v>140</v>
      </c>
      <c r="E36" s="79">
        <v>12</v>
      </c>
      <c r="F36" s="79">
        <v>8</v>
      </c>
      <c r="G36" s="79">
        <v>33</v>
      </c>
      <c r="H36" s="79">
        <v>31</v>
      </c>
      <c r="I36" s="79">
        <v>0</v>
      </c>
      <c r="J36" s="79">
        <v>0</v>
      </c>
      <c r="K36" s="79">
        <v>0</v>
      </c>
      <c r="L36" s="79">
        <v>0</v>
      </c>
      <c r="M36" s="79">
        <v>84</v>
      </c>
    </row>
    <row r="37" spans="3:13" ht="12">
      <c r="C37" s="74" t="s">
        <v>141</v>
      </c>
      <c r="D37" s="74" t="s">
        <v>142</v>
      </c>
      <c r="E37" s="79">
        <v>4</v>
      </c>
      <c r="F37" s="79">
        <v>13</v>
      </c>
      <c r="G37" s="79">
        <v>16</v>
      </c>
      <c r="H37" s="79">
        <v>35</v>
      </c>
      <c r="I37" s="79">
        <v>0</v>
      </c>
      <c r="J37" s="79">
        <v>0</v>
      </c>
      <c r="K37" s="79">
        <v>0</v>
      </c>
      <c r="L37" s="79">
        <v>0</v>
      </c>
      <c r="M37" s="79">
        <v>68</v>
      </c>
    </row>
    <row r="38" spans="2:13" ht="12">
      <c r="B38" s="77" t="s">
        <v>143</v>
      </c>
      <c r="C38" s="77"/>
      <c r="D38" s="77"/>
      <c r="E38" s="78">
        <v>93</v>
      </c>
      <c r="F38" s="78">
        <v>68</v>
      </c>
      <c r="G38" s="78">
        <v>105</v>
      </c>
      <c r="H38" s="78">
        <v>208</v>
      </c>
      <c r="I38" s="78">
        <v>0</v>
      </c>
      <c r="J38" s="78">
        <v>66</v>
      </c>
      <c r="K38" s="78">
        <v>0</v>
      </c>
      <c r="L38" s="78">
        <v>0</v>
      </c>
      <c r="M38" s="78">
        <v>540</v>
      </c>
    </row>
    <row r="39" spans="3:13" ht="12">
      <c r="C39" s="74" t="s">
        <v>144</v>
      </c>
      <c r="D39" s="74" t="s">
        <v>145</v>
      </c>
      <c r="E39" s="79">
        <v>12</v>
      </c>
      <c r="F39" s="79">
        <v>11</v>
      </c>
      <c r="G39" s="79">
        <v>29</v>
      </c>
      <c r="H39" s="79">
        <v>54</v>
      </c>
      <c r="I39" s="79">
        <v>0</v>
      </c>
      <c r="J39" s="79">
        <v>0</v>
      </c>
      <c r="K39" s="79">
        <v>0</v>
      </c>
      <c r="L39" s="79">
        <v>0</v>
      </c>
      <c r="M39" s="79">
        <v>106</v>
      </c>
    </row>
    <row r="40" spans="3:13" ht="12">
      <c r="C40" s="74" t="s">
        <v>564</v>
      </c>
      <c r="D40" s="74" t="s">
        <v>146</v>
      </c>
      <c r="E40" s="79">
        <v>6</v>
      </c>
      <c r="F40" s="79">
        <v>1</v>
      </c>
      <c r="G40" s="79">
        <v>2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9</v>
      </c>
    </row>
    <row r="41" spans="3:13" ht="12">
      <c r="C41" s="74" t="s">
        <v>147</v>
      </c>
      <c r="D41" s="74" t="s">
        <v>148</v>
      </c>
      <c r="E41" s="79">
        <v>10</v>
      </c>
      <c r="F41" s="79">
        <v>24</v>
      </c>
      <c r="G41" s="79">
        <v>29</v>
      </c>
      <c r="H41" s="79">
        <v>64</v>
      </c>
      <c r="I41" s="79">
        <v>0</v>
      </c>
      <c r="J41" s="79">
        <v>0</v>
      </c>
      <c r="K41" s="79">
        <v>0</v>
      </c>
      <c r="L41" s="79">
        <v>0</v>
      </c>
      <c r="M41" s="79">
        <v>127</v>
      </c>
    </row>
    <row r="42" spans="3:13" ht="12">
      <c r="C42" s="74" t="s">
        <v>149</v>
      </c>
      <c r="D42" s="74" t="s">
        <v>150</v>
      </c>
      <c r="E42" s="79">
        <v>7</v>
      </c>
      <c r="F42" s="79">
        <v>4</v>
      </c>
      <c r="G42" s="79">
        <v>11</v>
      </c>
      <c r="H42" s="79">
        <v>33</v>
      </c>
      <c r="I42" s="79">
        <v>0</v>
      </c>
      <c r="J42" s="79">
        <v>0</v>
      </c>
      <c r="K42" s="79">
        <v>0</v>
      </c>
      <c r="L42" s="79">
        <v>0</v>
      </c>
      <c r="M42" s="79">
        <v>55</v>
      </c>
    </row>
    <row r="43" spans="3:13" ht="12">
      <c r="C43" s="74" t="s">
        <v>151</v>
      </c>
      <c r="D43" s="74" t="s">
        <v>146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17</v>
      </c>
      <c r="K43" s="79">
        <v>0</v>
      </c>
      <c r="L43" s="79">
        <v>0</v>
      </c>
      <c r="M43" s="79">
        <v>17</v>
      </c>
    </row>
    <row r="44" spans="3:13" ht="12">
      <c r="C44" s="74" t="s">
        <v>152</v>
      </c>
      <c r="D44" s="74" t="s">
        <v>153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33</v>
      </c>
      <c r="K44" s="79">
        <v>0</v>
      </c>
      <c r="L44" s="79">
        <v>0</v>
      </c>
      <c r="M44" s="79">
        <v>33</v>
      </c>
    </row>
    <row r="45" spans="3:13" ht="12">
      <c r="C45" s="74" t="s">
        <v>154</v>
      </c>
      <c r="D45" s="74" t="s">
        <v>155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3</v>
      </c>
      <c r="K45" s="79">
        <v>0</v>
      </c>
      <c r="L45" s="79">
        <v>0</v>
      </c>
      <c r="M45" s="79">
        <v>3</v>
      </c>
    </row>
    <row r="46" spans="3:13" ht="12">
      <c r="C46" s="74" t="s">
        <v>156</v>
      </c>
      <c r="D46" s="74" t="s">
        <v>157</v>
      </c>
      <c r="E46" s="79">
        <v>58</v>
      </c>
      <c r="F46" s="79">
        <v>28</v>
      </c>
      <c r="G46" s="79">
        <v>31</v>
      </c>
      <c r="H46" s="79">
        <v>44</v>
      </c>
      <c r="I46" s="79">
        <v>0</v>
      </c>
      <c r="J46" s="79">
        <v>8</v>
      </c>
      <c r="K46" s="79">
        <v>0</v>
      </c>
      <c r="L46" s="79">
        <v>0</v>
      </c>
      <c r="M46" s="79">
        <v>169</v>
      </c>
    </row>
    <row r="47" spans="3:13" ht="12">
      <c r="C47" s="74" t="s">
        <v>158</v>
      </c>
      <c r="D47" s="74" t="s">
        <v>159</v>
      </c>
      <c r="E47" s="79">
        <v>0</v>
      </c>
      <c r="F47" s="79">
        <v>0</v>
      </c>
      <c r="G47" s="79">
        <v>1</v>
      </c>
      <c r="H47" s="79">
        <v>2</v>
      </c>
      <c r="I47" s="79">
        <v>0</v>
      </c>
      <c r="J47" s="79">
        <v>0</v>
      </c>
      <c r="K47" s="79">
        <v>0</v>
      </c>
      <c r="L47" s="79">
        <v>0</v>
      </c>
      <c r="M47" s="79">
        <v>3</v>
      </c>
    </row>
    <row r="48" spans="3:13" ht="12">
      <c r="C48" s="74" t="s">
        <v>160</v>
      </c>
      <c r="D48" s="74" t="s">
        <v>157</v>
      </c>
      <c r="E48" s="79">
        <v>0</v>
      </c>
      <c r="F48" s="79">
        <v>0</v>
      </c>
      <c r="G48" s="79">
        <v>2</v>
      </c>
      <c r="H48" s="79">
        <v>11</v>
      </c>
      <c r="I48" s="79">
        <v>0</v>
      </c>
      <c r="J48" s="79">
        <v>0</v>
      </c>
      <c r="K48" s="79">
        <v>0</v>
      </c>
      <c r="L48" s="79">
        <v>0</v>
      </c>
      <c r="M48" s="79">
        <v>13</v>
      </c>
    </row>
    <row r="49" spans="3:13" ht="12">
      <c r="C49" s="74" t="s">
        <v>161</v>
      </c>
      <c r="D49" s="74" t="s">
        <v>146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4</v>
      </c>
      <c r="K49" s="79">
        <v>0</v>
      </c>
      <c r="L49" s="79">
        <v>0</v>
      </c>
      <c r="M49" s="79">
        <v>4</v>
      </c>
    </row>
    <row r="50" spans="3:13" ht="12">
      <c r="C50" s="74" t="s">
        <v>162</v>
      </c>
      <c r="D50" s="74" t="s">
        <v>155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1</v>
      </c>
      <c r="K50" s="79">
        <v>0</v>
      </c>
      <c r="L50" s="79">
        <v>0</v>
      </c>
      <c r="M50" s="79">
        <v>1</v>
      </c>
    </row>
    <row r="51" spans="2:13" ht="12">
      <c r="B51" s="77" t="s">
        <v>163</v>
      </c>
      <c r="C51" s="77"/>
      <c r="D51" s="77"/>
      <c r="E51" s="78">
        <v>126</v>
      </c>
      <c r="F51" s="78">
        <v>101</v>
      </c>
      <c r="G51" s="78">
        <v>213</v>
      </c>
      <c r="H51" s="78">
        <v>332</v>
      </c>
      <c r="I51" s="78">
        <v>0</v>
      </c>
      <c r="J51" s="78">
        <v>82</v>
      </c>
      <c r="K51" s="78">
        <v>0</v>
      </c>
      <c r="L51" s="78">
        <v>0</v>
      </c>
      <c r="M51" s="78">
        <v>854</v>
      </c>
    </row>
    <row r="52" spans="3:13" ht="12">
      <c r="C52" s="74" t="s">
        <v>164</v>
      </c>
      <c r="D52" s="74" t="s">
        <v>165</v>
      </c>
      <c r="E52" s="79">
        <v>48</v>
      </c>
      <c r="F52" s="79">
        <v>17</v>
      </c>
      <c r="G52" s="79">
        <v>22</v>
      </c>
      <c r="H52" s="79">
        <v>20</v>
      </c>
      <c r="I52" s="79">
        <v>0</v>
      </c>
      <c r="J52" s="79">
        <v>0</v>
      </c>
      <c r="K52" s="79">
        <v>0</v>
      </c>
      <c r="L52" s="79">
        <v>0</v>
      </c>
      <c r="M52" s="79">
        <v>107</v>
      </c>
    </row>
    <row r="53" spans="3:13" ht="12">
      <c r="C53" s="74" t="s">
        <v>166</v>
      </c>
      <c r="D53" s="74" t="s">
        <v>167</v>
      </c>
      <c r="E53" s="79">
        <v>31</v>
      </c>
      <c r="F53" s="79">
        <v>16</v>
      </c>
      <c r="G53" s="79">
        <v>36</v>
      </c>
      <c r="H53" s="79">
        <v>17</v>
      </c>
      <c r="I53" s="79">
        <v>0</v>
      </c>
      <c r="J53" s="79">
        <v>0</v>
      </c>
      <c r="K53" s="79">
        <v>0</v>
      </c>
      <c r="L53" s="79">
        <v>0</v>
      </c>
      <c r="M53" s="79">
        <v>100</v>
      </c>
    </row>
    <row r="54" spans="3:13" ht="12">
      <c r="C54" s="74" t="s">
        <v>168</v>
      </c>
      <c r="D54" s="74" t="s">
        <v>169</v>
      </c>
      <c r="E54" s="79">
        <v>2</v>
      </c>
      <c r="F54" s="79">
        <v>8</v>
      </c>
      <c r="G54" s="79">
        <v>10</v>
      </c>
      <c r="H54" s="79">
        <v>25</v>
      </c>
      <c r="I54" s="79">
        <v>0</v>
      </c>
      <c r="J54" s="79">
        <v>0</v>
      </c>
      <c r="K54" s="79">
        <v>0</v>
      </c>
      <c r="L54" s="79">
        <v>0</v>
      </c>
      <c r="M54" s="79">
        <v>45</v>
      </c>
    </row>
    <row r="55" spans="3:13" ht="12">
      <c r="C55" s="74" t="s">
        <v>170</v>
      </c>
      <c r="D55" s="74" t="s">
        <v>171</v>
      </c>
      <c r="E55" s="79">
        <v>0</v>
      </c>
      <c r="F55" s="79">
        <v>4</v>
      </c>
      <c r="G55" s="79">
        <v>14</v>
      </c>
      <c r="H55" s="79">
        <v>34</v>
      </c>
      <c r="I55" s="79">
        <v>0</v>
      </c>
      <c r="J55" s="79">
        <v>0</v>
      </c>
      <c r="K55" s="79">
        <v>0</v>
      </c>
      <c r="L55" s="79">
        <v>0</v>
      </c>
      <c r="M55" s="79">
        <v>52</v>
      </c>
    </row>
    <row r="56" spans="3:13" ht="12">
      <c r="C56" s="74" t="s">
        <v>172</v>
      </c>
      <c r="D56" s="74" t="s">
        <v>173</v>
      </c>
      <c r="E56" s="79">
        <v>34</v>
      </c>
      <c r="F56" s="79">
        <v>32</v>
      </c>
      <c r="G56" s="79">
        <v>60</v>
      </c>
      <c r="H56" s="79">
        <v>118</v>
      </c>
      <c r="I56" s="79">
        <v>0</v>
      </c>
      <c r="J56" s="79">
        <v>0</v>
      </c>
      <c r="K56" s="79">
        <v>0</v>
      </c>
      <c r="L56" s="79">
        <v>0</v>
      </c>
      <c r="M56" s="79">
        <v>244</v>
      </c>
    </row>
    <row r="57" spans="3:13" ht="12">
      <c r="C57" s="74" t="s">
        <v>174</v>
      </c>
      <c r="D57" s="74" t="s">
        <v>175</v>
      </c>
      <c r="E57" s="79">
        <v>6</v>
      </c>
      <c r="F57" s="79">
        <v>1</v>
      </c>
      <c r="G57" s="79">
        <v>0</v>
      </c>
      <c r="H57" s="79">
        <v>1</v>
      </c>
      <c r="I57" s="79">
        <v>0</v>
      </c>
      <c r="J57" s="79">
        <v>0</v>
      </c>
      <c r="K57" s="79">
        <v>0</v>
      </c>
      <c r="L57" s="79">
        <v>0</v>
      </c>
      <c r="M57" s="79">
        <v>8</v>
      </c>
    </row>
    <row r="58" spans="3:13" ht="12">
      <c r="C58" s="74" t="s">
        <v>176</v>
      </c>
      <c r="D58" s="74" t="s">
        <v>177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10</v>
      </c>
      <c r="K58" s="79">
        <v>0</v>
      </c>
      <c r="L58" s="79">
        <v>0</v>
      </c>
      <c r="M58" s="79">
        <v>10</v>
      </c>
    </row>
    <row r="59" spans="3:13" ht="12">
      <c r="C59" s="74" t="s">
        <v>178</v>
      </c>
      <c r="D59" s="74" t="s">
        <v>179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10</v>
      </c>
      <c r="K59" s="79">
        <v>0</v>
      </c>
      <c r="L59" s="79">
        <v>0</v>
      </c>
      <c r="M59" s="79">
        <v>10</v>
      </c>
    </row>
    <row r="60" spans="3:13" ht="12">
      <c r="C60" s="74" t="s">
        <v>180</v>
      </c>
      <c r="D60" s="74" t="s">
        <v>181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18</v>
      </c>
      <c r="K60" s="79">
        <v>0</v>
      </c>
      <c r="L60" s="79">
        <v>0</v>
      </c>
      <c r="M60" s="79">
        <v>18</v>
      </c>
    </row>
    <row r="61" spans="3:13" ht="12">
      <c r="C61" s="74" t="s">
        <v>182</v>
      </c>
      <c r="D61" s="74" t="s">
        <v>183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4</v>
      </c>
      <c r="K61" s="79">
        <v>0</v>
      </c>
      <c r="L61" s="79">
        <v>0</v>
      </c>
      <c r="M61" s="79">
        <v>4</v>
      </c>
    </row>
    <row r="62" spans="3:13" ht="12">
      <c r="C62" s="74" t="s">
        <v>184</v>
      </c>
      <c r="D62" s="74" t="s">
        <v>165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16</v>
      </c>
      <c r="K62" s="79">
        <v>0</v>
      </c>
      <c r="L62" s="79">
        <v>0</v>
      </c>
      <c r="M62" s="79">
        <v>16</v>
      </c>
    </row>
    <row r="63" spans="3:13" ht="12">
      <c r="C63" s="74" t="s">
        <v>535</v>
      </c>
      <c r="D63" s="74" t="s">
        <v>545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16</v>
      </c>
      <c r="K63" s="79">
        <v>0</v>
      </c>
      <c r="L63" s="79">
        <v>0</v>
      </c>
      <c r="M63" s="79">
        <v>16</v>
      </c>
    </row>
    <row r="64" spans="3:13" ht="12">
      <c r="C64" s="74" t="s">
        <v>185</v>
      </c>
      <c r="D64" s="74" t="s">
        <v>565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7</v>
      </c>
      <c r="K64" s="79">
        <v>0</v>
      </c>
      <c r="L64" s="79">
        <v>0</v>
      </c>
      <c r="M64" s="79">
        <v>7</v>
      </c>
    </row>
    <row r="65" spans="3:13" ht="12">
      <c r="C65" s="74" t="s">
        <v>186</v>
      </c>
      <c r="D65" s="74" t="s">
        <v>187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1</v>
      </c>
      <c r="K65" s="79">
        <v>0</v>
      </c>
      <c r="L65" s="79">
        <v>0</v>
      </c>
      <c r="M65" s="79">
        <v>1</v>
      </c>
    </row>
    <row r="66" spans="3:13" ht="12">
      <c r="C66" s="74" t="s">
        <v>188</v>
      </c>
      <c r="D66" s="74" t="s">
        <v>189</v>
      </c>
      <c r="E66" s="79">
        <v>1</v>
      </c>
      <c r="F66" s="79">
        <v>4</v>
      </c>
      <c r="G66" s="79">
        <v>8</v>
      </c>
      <c r="H66" s="79">
        <v>14</v>
      </c>
      <c r="I66" s="79">
        <v>0</v>
      </c>
      <c r="J66" s="79">
        <v>0</v>
      </c>
      <c r="K66" s="79">
        <v>0</v>
      </c>
      <c r="L66" s="79">
        <v>0</v>
      </c>
      <c r="M66" s="79">
        <v>27</v>
      </c>
    </row>
    <row r="67" spans="3:13" ht="12">
      <c r="C67" s="74" t="s">
        <v>190</v>
      </c>
      <c r="D67" s="74" t="s">
        <v>191</v>
      </c>
      <c r="E67" s="79">
        <v>0</v>
      </c>
      <c r="F67" s="79">
        <v>11</v>
      </c>
      <c r="G67" s="79">
        <v>30</v>
      </c>
      <c r="H67" s="79">
        <v>53</v>
      </c>
      <c r="I67" s="79">
        <v>0</v>
      </c>
      <c r="J67" s="79">
        <v>0</v>
      </c>
      <c r="K67" s="79">
        <v>0</v>
      </c>
      <c r="L67" s="79">
        <v>0</v>
      </c>
      <c r="M67" s="79">
        <v>94</v>
      </c>
    </row>
    <row r="68" spans="3:13" ht="12">
      <c r="C68" s="74" t="s">
        <v>192</v>
      </c>
      <c r="D68" s="74" t="s">
        <v>193</v>
      </c>
      <c r="E68" s="79">
        <v>0</v>
      </c>
      <c r="F68" s="79">
        <v>6</v>
      </c>
      <c r="G68" s="79">
        <v>21</v>
      </c>
      <c r="H68" s="79">
        <v>41</v>
      </c>
      <c r="I68" s="79">
        <v>0</v>
      </c>
      <c r="J68" s="79">
        <v>0</v>
      </c>
      <c r="K68" s="79">
        <v>0</v>
      </c>
      <c r="L68" s="79">
        <v>0</v>
      </c>
      <c r="M68" s="79">
        <v>68</v>
      </c>
    </row>
    <row r="69" spans="3:13" ht="12">
      <c r="C69" s="74" t="s">
        <v>566</v>
      </c>
      <c r="D69" s="74" t="s">
        <v>567</v>
      </c>
      <c r="E69" s="79">
        <v>4</v>
      </c>
      <c r="F69" s="79">
        <v>2</v>
      </c>
      <c r="G69" s="79">
        <v>12</v>
      </c>
      <c r="H69" s="79">
        <v>9</v>
      </c>
      <c r="I69" s="79">
        <v>0</v>
      </c>
      <c r="J69" s="79">
        <v>0</v>
      </c>
      <c r="K69" s="79">
        <v>0</v>
      </c>
      <c r="L69" s="79">
        <v>0</v>
      </c>
      <c r="M69" s="79">
        <v>27</v>
      </c>
    </row>
    <row r="70" spans="2:13" ht="12">
      <c r="B70" s="77" t="s">
        <v>568</v>
      </c>
      <c r="C70" s="77"/>
      <c r="D70" s="77"/>
      <c r="E70" s="78">
        <f>SUM(E71:E80)</f>
        <v>49</v>
      </c>
      <c r="F70" s="78">
        <f aca="true" t="shared" si="2" ref="F70:M70">SUM(F71:F80)</f>
        <v>84</v>
      </c>
      <c r="G70" s="78">
        <f t="shared" si="2"/>
        <v>147</v>
      </c>
      <c r="H70" s="78">
        <f t="shared" si="2"/>
        <v>192</v>
      </c>
      <c r="I70" s="78">
        <f t="shared" si="2"/>
        <v>0</v>
      </c>
      <c r="J70" s="78">
        <f t="shared" si="2"/>
        <v>52</v>
      </c>
      <c r="K70" s="78">
        <f t="shared" si="2"/>
        <v>0</v>
      </c>
      <c r="L70" s="78">
        <f t="shared" si="2"/>
        <v>0</v>
      </c>
      <c r="M70" s="78">
        <f t="shared" si="2"/>
        <v>524</v>
      </c>
    </row>
    <row r="71" spans="3:13" ht="12">
      <c r="C71" s="74" t="s">
        <v>194</v>
      </c>
      <c r="D71" s="74" t="s">
        <v>195</v>
      </c>
      <c r="E71" s="79">
        <v>18</v>
      </c>
      <c r="F71" s="79">
        <v>14</v>
      </c>
      <c r="G71" s="79">
        <v>23</v>
      </c>
      <c r="H71" s="79">
        <v>34</v>
      </c>
      <c r="I71" s="79">
        <v>0</v>
      </c>
      <c r="J71" s="79">
        <v>0</v>
      </c>
      <c r="K71" s="79">
        <v>0</v>
      </c>
      <c r="L71" s="79">
        <v>0</v>
      </c>
      <c r="M71" s="79">
        <v>89</v>
      </c>
    </row>
    <row r="72" spans="3:13" ht="12">
      <c r="C72" s="74" t="s">
        <v>196</v>
      </c>
      <c r="D72" s="74" t="s">
        <v>197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25</v>
      </c>
      <c r="K72" s="79">
        <v>0</v>
      </c>
      <c r="L72" s="79">
        <v>0</v>
      </c>
      <c r="M72" s="79">
        <v>25</v>
      </c>
    </row>
    <row r="73" spans="3:13" ht="12">
      <c r="C73" s="74" t="s">
        <v>198</v>
      </c>
      <c r="D73" s="74" t="s">
        <v>195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12</v>
      </c>
      <c r="K73" s="79">
        <v>0</v>
      </c>
      <c r="L73" s="79">
        <v>0</v>
      </c>
      <c r="M73" s="79">
        <v>12</v>
      </c>
    </row>
    <row r="74" spans="3:13" ht="12">
      <c r="C74" s="74" t="s">
        <v>199</v>
      </c>
      <c r="D74" s="74" t="s">
        <v>200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15</v>
      </c>
      <c r="K74" s="79">
        <v>0</v>
      </c>
      <c r="L74" s="79">
        <v>0</v>
      </c>
      <c r="M74" s="79">
        <v>15</v>
      </c>
    </row>
    <row r="75" spans="3:13" ht="12">
      <c r="C75" s="74" t="s">
        <v>201</v>
      </c>
      <c r="D75" s="74" t="s">
        <v>202</v>
      </c>
      <c r="E75" s="79">
        <v>0</v>
      </c>
      <c r="F75" s="79">
        <v>0</v>
      </c>
      <c r="G75" s="79">
        <v>0</v>
      </c>
      <c r="H75" s="79">
        <v>2</v>
      </c>
      <c r="I75" s="79">
        <v>0</v>
      </c>
      <c r="J75" s="79">
        <v>0</v>
      </c>
      <c r="K75" s="79">
        <v>0</v>
      </c>
      <c r="L75" s="79">
        <v>0</v>
      </c>
      <c r="M75" s="79">
        <v>2</v>
      </c>
    </row>
    <row r="76" spans="3:13" ht="12">
      <c r="C76" s="74" t="s">
        <v>203</v>
      </c>
      <c r="D76" s="74" t="s">
        <v>204</v>
      </c>
      <c r="E76" s="79">
        <v>19</v>
      </c>
      <c r="F76" s="79">
        <v>45</v>
      </c>
      <c r="G76" s="79">
        <v>63</v>
      </c>
      <c r="H76" s="79">
        <v>85</v>
      </c>
      <c r="I76" s="79">
        <v>0</v>
      </c>
      <c r="J76" s="79">
        <v>0</v>
      </c>
      <c r="K76" s="79">
        <v>0</v>
      </c>
      <c r="L76" s="79">
        <v>0</v>
      </c>
      <c r="M76" s="79">
        <v>212</v>
      </c>
    </row>
    <row r="77" spans="3:13" ht="12">
      <c r="C77" s="74" t="s">
        <v>205</v>
      </c>
      <c r="D77" s="74" t="s">
        <v>206</v>
      </c>
      <c r="E77" s="79">
        <v>7</v>
      </c>
      <c r="F77" s="79">
        <v>10</v>
      </c>
      <c r="G77" s="79">
        <v>16</v>
      </c>
      <c r="H77" s="79">
        <v>42</v>
      </c>
      <c r="I77" s="79">
        <v>0</v>
      </c>
      <c r="J77" s="79">
        <v>0</v>
      </c>
      <c r="K77" s="79">
        <v>0</v>
      </c>
      <c r="L77" s="79">
        <v>0</v>
      </c>
      <c r="M77" s="79">
        <v>75</v>
      </c>
    </row>
    <row r="78" spans="3:13" ht="12">
      <c r="C78" s="74" t="s">
        <v>207</v>
      </c>
      <c r="D78" s="74" t="s">
        <v>208</v>
      </c>
      <c r="E78" s="79">
        <v>2</v>
      </c>
      <c r="F78" s="79">
        <v>7</v>
      </c>
      <c r="G78" s="79">
        <v>22</v>
      </c>
      <c r="H78" s="79">
        <v>14</v>
      </c>
      <c r="I78" s="79">
        <v>0</v>
      </c>
      <c r="J78" s="79">
        <v>0</v>
      </c>
      <c r="K78" s="79">
        <v>0</v>
      </c>
      <c r="L78" s="79">
        <v>0</v>
      </c>
      <c r="M78" s="79">
        <v>45</v>
      </c>
    </row>
    <row r="79" spans="3:13" ht="12">
      <c r="C79" s="74" t="s">
        <v>209</v>
      </c>
      <c r="D79" s="74" t="s">
        <v>210</v>
      </c>
      <c r="E79" s="79">
        <v>3</v>
      </c>
      <c r="F79" s="79">
        <v>8</v>
      </c>
      <c r="G79" s="79">
        <v>23</v>
      </c>
      <c r="H79" s="79">
        <v>13</v>
      </c>
      <c r="I79" s="79">
        <v>0</v>
      </c>
      <c r="J79" s="79">
        <v>0</v>
      </c>
      <c r="K79" s="79">
        <v>0</v>
      </c>
      <c r="L79" s="79">
        <v>0</v>
      </c>
      <c r="M79" s="79">
        <v>47</v>
      </c>
    </row>
    <row r="80" spans="3:13" ht="12">
      <c r="C80" s="74" t="s">
        <v>211</v>
      </c>
      <c r="D80" s="74" t="s">
        <v>195</v>
      </c>
      <c r="E80" s="79">
        <v>0</v>
      </c>
      <c r="F80" s="79">
        <v>0</v>
      </c>
      <c r="G80" s="79">
        <v>0</v>
      </c>
      <c r="H80" s="79">
        <v>2</v>
      </c>
      <c r="I80" s="79">
        <v>0</v>
      </c>
      <c r="J80" s="79">
        <v>0</v>
      </c>
      <c r="K80" s="79">
        <v>0</v>
      </c>
      <c r="L80" s="79">
        <v>0</v>
      </c>
      <c r="M80" s="79">
        <v>2</v>
      </c>
    </row>
    <row r="81" spans="1:13" ht="12">
      <c r="A81" s="77" t="s">
        <v>517</v>
      </c>
      <c r="B81" s="77"/>
      <c r="C81" s="77"/>
      <c r="D81" s="77"/>
      <c r="E81" s="78">
        <f>E82+E84+E90+E93+E98+E107+E115+E120+E125+E132+E139+E146+E154+E167+E170+E175+E134</f>
        <v>973</v>
      </c>
      <c r="F81" s="78">
        <f aca="true" t="shared" si="3" ref="F81:M81">F82+F84+F90+F93+F98+F107+F115+F120+F125+F132+F139+F146+F154+F167+F170+F175+F134</f>
        <v>898</v>
      </c>
      <c r="G81" s="78">
        <f t="shared" si="3"/>
        <v>1334</v>
      </c>
      <c r="H81" s="78">
        <f t="shared" si="3"/>
        <v>1824</v>
      </c>
      <c r="I81" s="78">
        <f t="shared" si="3"/>
        <v>0</v>
      </c>
      <c r="J81" s="78">
        <f t="shared" si="3"/>
        <v>685</v>
      </c>
      <c r="K81" s="78">
        <f t="shared" si="3"/>
        <v>26</v>
      </c>
      <c r="L81" s="78">
        <f t="shared" si="3"/>
        <v>199</v>
      </c>
      <c r="M81" s="78">
        <f t="shared" si="3"/>
        <v>5939</v>
      </c>
    </row>
    <row r="82" spans="2:13" ht="12">
      <c r="B82" s="77" t="s">
        <v>65</v>
      </c>
      <c r="C82" s="77"/>
      <c r="D82" s="77"/>
      <c r="E82" s="78">
        <v>25</v>
      </c>
      <c r="F82" s="78">
        <v>10</v>
      </c>
      <c r="G82" s="78">
        <v>27</v>
      </c>
      <c r="H82" s="78">
        <v>30</v>
      </c>
      <c r="I82" s="78">
        <v>0</v>
      </c>
      <c r="J82" s="78">
        <v>0</v>
      </c>
      <c r="K82" s="78">
        <v>0</v>
      </c>
      <c r="L82" s="78">
        <v>0</v>
      </c>
      <c r="M82" s="78">
        <v>92</v>
      </c>
    </row>
    <row r="83" spans="3:13" ht="12">
      <c r="C83" s="74" t="s">
        <v>212</v>
      </c>
      <c r="D83" s="74" t="s">
        <v>213</v>
      </c>
      <c r="E83" s="79">
        <v>25</v>
      </c>
      <c r="F83" s="79">
        <v>10</v>
      </c>
      <c r="G83" s="79">
        <v>27</v>
      </c>
      <c r="H83" s="79">
        <v>30</v>
      </c>
      <c r="I83" s="79">
        <v>0</v>
      </c>
      <c r="J83" s="79">
        <v>0</v>
      </c>
      <c r="K83" s="79">
        <v>0</v>
      </c>
      <c r="L83" s="79">
        <v>0</v>
      </c>
      <c r="M83" s="79">
        <v>92</v>
      </c>
    </row>
    <row r="84" spans="2:13" ht="12">
      <c r="B84" s="77" t="s">
        <v>569</v>
      </c>
      <c r="C84" s="77"/>
      <c r="D84" s="77"/>
      <c r="E84" s="78">
        <v>128</v>
      </c>
      <c r="F84" s="78">
        <v>77</v>
      </c>
      <c r="G84" s="78">
        <v>96</v>
      </c>
      <c r="H84" s="78">
        <v>160</v>
      </c>
      <c r="I84" s="78">
        <v>0</v>
      </c>
      <c r="J84" s="78">
        <v>38</v>
      </c>
      <c r="K84" s="78">
        <v>0</v>
      </c>
      <c r="L84" s="78">
        <v>38</v>
      </c>
      <c r="M84" s="78">
        <v>537</v>
      </c>
    </row>
    <row r="85" spans="3:13" ht="12">
      <c r="C85" s="74" t="s">
        <v>214</v>
      </c>
      <c r="D85" s="74" t="s">
        <v>215</v>
      </c>
      <c r="E85" s="79">
        <v>111</v>
      </c>
      <c r="F85" s="79">
        <v>67</v>
      </c>
      <c r="G85" s="79">
        <v>79</v>
      </c>
      <c r="H85" s="79">
        <v>122</v>
      </c>
      <c r="I85" s="79">
        <v>0</v>
      </c>
      <c r="J85" s="79">
        <v>12</v>
      </c>
      <c r="K85" s="79">
        <v>0</v>
      </c>
      <c r="L85" s="79">
        <v>38</v>
      </c>
      <c r="M85" s="79">
        <v>429</v>
      </c>
    </row>
    <row r="86" spans="3:13" ht="12">
      <c r="C86" s="74" t="s">
        <v>216</v>
      </c>
      <c r="D86" s="74" t="s">
        <v>217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11</v>
      </c>
      <c r="K86" s="79">
        <v>0</v>
      </c>
      <c r="L86" s="79">
        <v>0</v>
      </c>
      <c r="M86" s="79">
        <v>11</v>
      </c>
    </row>
    <row r="87" spans="3:13" ht="12">
      <c r="C87" s="74" t="s">
        <v>218</v>
      </c>
      <c r="D87" s="74" t="s">
        <v>219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15</v>
      </c>
      <c r="K87" s="79">
        <v>0</v>
      </c>
      <c r="L87" s="79">
        <v>0</v>
      </c>
      <c r="M87" s="79">
        <v>15</v>
      </c>
    </row>
    <row r="88" spans="3:13" ht="12">
      <c r="C88" s="74" t="s">
        <v>570</v>
      </c>
      <c r="D88" s="74" t="s">
        <v>571</v>
      </c>
      <c r="E88" s="79">
        <v>0</v>
      </c>
      <c r="F88" s="79">
        <v>0</v>
      </c>
      <c r="G88" s="79">
        <v>0</v>
      </c>
      <c r="H88" s="79">
        <v>1</v>
      </c>
      <c r="I88" s="79">
        <v>0</v>
      </c>
      <c r="J88" s="79">
        <v>0</v>
      </c>
      <c r="K88" s="79">
        <v>0</v>
      </c>
      <c r="L88" s="79">
        <v>0</v>
      </c>
      <c r="M88" s="79">
        <v>1</v>
      </c>
    </row>
    <row r="89" spans="3:13" ht="12">
      <c r="C89" s="74" t="s">
        <v>220</v>
      </c>
      <c r="D89" s="74" t="s">
        <v>221</v>
      </c>
      <c r="E89" s="79">
        <v>17</v>
      </c>
      <c r="F89" s="79">
        <v>10</v>
      </c>
      <c r="G89" s="79">
        <v>17</v>
      </c>
      <c r="H89" s="79">
        <v>37</v>
      </c>
      <c r="I89" s="79">
        <v>0</v>
      </c>
      <c r="J89" s="79">
        <v>0</v>
      </c>
      <c r="K89" s="79">
        <v>0</v>
      </c>
      <c r="L89" s="79">
        <v>0</v>
      </c>
      <c r="M89" s="79">
        <v>81</v>
      </c>
    </row>
    <row r="90" spans="2:13" ht="12">
      <c r="B90" s="77" t="s">
        <v>572</v>
      </c>
      <c r="C90" s="77"/>
      <c r="D90" s="77"/>
      <c r="E90" s="78">
        <v>34</v>
      </c>
      <c r="F90" s="78">
        <v>33</v>
      </c>
      <c r="G90" s="78">
        <v>45</v>
      </c>
      <c r="H90" s="78">
        <v>36</v>
      </c>
      <c r="I90" s="78">
        <v>0</v>
      </c>
      <c r="J90" s="78">
        <v>49</v>
      </c>
      <c r="K90" s="78">
        <v>0</v>
      </c>
      <c r="L90" s="78">
        <v>0</v>
      </c>
      <c r="M90" s="78">
        <v>197</v>
      </c>
    </row>
    <row r="91" spans="3:13" ht="12">
      <c r="C91" s="74" t="s">
        <v>222</v>
      </c>
      <c r="D91" s="74" t="s">
        <v>223</v>
      </c>
      <c r="E91" s="79">
        <v>27</v>
      </c>
      <c r="F91" s="79">
        <v>20</v>
      </c>
      <c r="G91" s="79">
        <v>33</v>
      </c>
      <c r="H91" s="79">
        <v>24</v>
      </c>
      <c r="I91" s="79">
        <v>0</v>
      </c>
      <c r="J91" s="79">
        <v>49</v>
      </c>
      <c r="K91" s="79">
        <v>0</v>
      </c>
      <c r="L91" s="79">
        <v>0</v>
      </c>
      <c r="M91" s="79">
        <v>153</v>
      </c>
    </row>
    <row r="92" spans="3:13" ht="12">
      <c r="C92" s="74" t="s">
        <v>224</v>
      </c>
      <c r="D92" s="74" t="s">
        <v>221</v>
      </c>
      <c r="E92" s="79">
        <v>7</v>
      </c>
      <c r="F92" s="79">
        <v>13</v>
      </c>
      <c r="G92" s="79">
        <v>12</v>
      </c>
      <c r="H92" s="79">
        <v>12</v>
      </c>
      <c r="I92" s="79">
        <v>0</v>
      </c>
      <c r="J92" s="79">
        <v>0</v>
      </c>
      <c r="K92" s="79">
        <v>0</v>
      </c>
      <c r="L92" s="79">
        <v>0</v>
      </c>
      <c r="M92" s="79">
        <v>44</v>
      </c>
    </row>
    <row r="93" spans="2:13" ht="12">
      <c r="B93" s="77" t="s">
        <v>573</v>
      </c>
      <c r="C93" s="77"/>
      <c r="D93" s="77"/>
      <c r="E93" s="78">
        <v>8</v>
      </c>
      <c r="F93" s="78">
        <v>10</v>
      </c>
      <c r="G93" s="78">
        <v>41</v>
      </c>
      <c r="H93" s="78">
        <v>65</v>
      </c>
      <c r="I93" s="78">
        <v>0</v>
      </c>
      <c r="J93" s="78">
        <v>23</v>
      </c>
      <c r="K93" s="78">
        <v>0</v>
      </c>
      <c r="L93" s="78">
        <v>0</v>
      </c>
      <c r="M93" s="78">
        <v>147</v>
      </c>
    </row>
    <row r="94" spans="3:13" ht="12">
      <c r="C94" s="74" t="s">
        <v>242</v>
      </c>
      <c r="D94" s="74" t="s">
        <v>243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18</v>
      </c>
      <c r="K94" s="79">
        <v>0</v>
      </c>
      <c r="L94" s="79">
        <v>0</v>
      </c>
      <c r="M94" s="79">
        <v>18</v>
      </c>
    </row>
    <row r="95" spans="3:13" ht="12">
      <c r="C95" s="74" t="s">
        <v>244</v>
      </c>
      <c r="D95" s="74" t="s">
        <v>245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3</v>
      </c>
      <c r="K95" s="79">
        <v>0</v>
      </c>
      <c r="L95" s="79">
        <v>0</v>
      </c>
      <c r="M95" s="79">
        <v>3</v>
      </c>
    </row>
    <row r="96" spans="3:13" ht="12">
      <c r="C96" s="74" t="s">
        <v>246</v>
      </c>
      <c r="D96" s="74" t="s">
        <v>247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2</v>
      </c>
      <c r="K96" s="79">
        <v>0</v>
      </c>
      <c r="L96" s="79">
        <v>0</v>
      </c>
      <c r="M96" s="79">
        <v>2</v>
      </c>
    </row>
    <row r="97" spans="3:13" ht="12">
      <c r="C97" s="74" t="s">
        <v>248</v>
      </c>
      <c r="D97" s="74" t="s">
        <v>249</v>
      </c>
      <c r="E97" s="79">
        <v>8</v>
      </c>
      <c r="F97" s="79">
        <v>10</v>
      </c>
      <c r="G97" s="79">
        <v>41</v>
      </c>
      <c r="H97" s="79">
        <v>65</v>
      </c>
      <c r="I97" s="79">
        <v>0</v>
      </c>
      <c r="J97" s="79">
        <v>0</v>
      </c>
      <c r="K97" s="79">
        <v>0</v>
      </c>
      <c r="L97" s="79">
        <v>0</v>
      </c>
      <c r="M97" s="79">
        <v>124</v>
      </c>
    </row>
    <row r="98" spans="2:13" ht="12">
      <c r="B98" s="77" t="s">
        <v>574</v>
      </c>
      <c r="C98" s="77"/>
      <c r="D98" s="77"/>
      <c r="E98" s="78">
        <f>SUM(E99:E106)</f>
        <v>104</v>
      </c>
      <c r="F98" s="78">
        <f aca="true" t="shared" si="4" ref="F98:M98">SUM(F99:F106)</f>
        <v>99</v>
      </c>
      <c r="G98" s="78">
        <f t="shared" si="4"/>
        <v>151</v>
      </c>
      <c r="H98" s="78">
        <f t="shared" si="4"/>
        <v>226</v>
      </c>
      <c r="I98" s="78">
        <f t="shared" si="4"/>
        <v>0</v>
      </c>
      <c r="J98" s="78">
        <f t="shared" si="4"/>
        <v>53</v>
      </c>
      <c r="K98" s="78">
        <f t="shared" si="4"/>
        <v>4</v>
      </c>
      <c r="L98" s="78">
        <f t="shared" si="4"/>
        <v>93</v>
      </c>
      <c r="M98" s="78">
        <f t="shared" si="4"/>
        <v>730</v>
      </c>
    </row>
    <row r="99" spans="3:13" ht="12">
      <c r="C99" s="74" t="s">
        <v>250</v>
      </c>
      <c r="D99" s="74" t="s">
        <v>251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92</v>
      </c>
      <c r="M99" s="79">
        <v>92</v>
      </c>
    </row>
    <row r="100" spans="3:13" ht="12">
      <c r="C100" s="74" t="s">
        <v>252</v>
      </c>
      <c r="D100" s="74" t="s">
        <v>253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2</v>
      </c>
      <c r="K100" s="79">
        <v>0</v>
      </c>
      <c r="L100" s="79">
        <v>0</v>
      </c>
      <c r="M100" s="79">
        <v>2</v>
      </c>
    </row>
    <row r="101" spans="3:13" ht="12">
      <c r="C101" s="74" t="s">
        <v>254</v>
      </c>
      <c r="D101" s="74" t="s">
        <v>255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3</v>
      </c>
      <c r="K101" s="79">
        <v>0</v>
      </c>
      <c r="L101" s="79">
        <v>0</v>
      </c>
      <c r="M101" s="79">
        <v>3</v>
      </c>
    </row>
    <row r="102" spans="3:13" ht="12">
      <c r="C102" s="74" t="s">
        <v>256</v>
      </c>
      <c r="D102" s="74" t="s">
        <v>257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4</v>
      </c>
      <c r="K102" s="79">
        <v>0</v>
      </c>
      <c r="L102" s="79">
        <v>0</v>
      </c>
      <c r="M102" s="79">
        <v>4</v>
      </c>
    </row>
    <row r="103" spans="3:13" ht="12">
      <c r="C103" s="74" t="s">
        <v>259</v>
      </c>
      <c r="D103" s="74" t="s">
        <v>260</v>
      </c>
      <c r="E103" s="79">
        <v>42</v>
      </c>
      <c r="F103" s="79">
        <v>33</v>
      </c>
      <c r="G103" s="79">
        <v>50</v>
      </c>
      <c r="H103" s="79">
        <v>85</v>
      </c>
      <c r="I103" s="79">
        <v>0</v>
      </c>
      <c r="J103" s="79">
        <v>44</v>
      </c>
      <c r="K103" s="79">
        <v>0</v>
      </c>
      <c r="L103" s="79">
        <v>1</v>
      </c>
      <c r="M103" s="79">
        <v>255</v>
      </c>
    </row>
    <row r="104" spans="3:13" ht="12">
      <c r="C104" s="74" t="s">
        <v>261</v>
      </c>
      <c r="D104" s="74" t="s">
        <v>262</v>
      </c>
      <c r="E104" s="79">
        <v>4</v>
      </c>
      <c r="F104" s="79">
        <v>6</v>
      </c>
      <c r="G104" s="79">
        <v>7</v>
      </c>
      <c r="H104" s="79">
        <v>12</v>
      </c>
      <c r="I104" s="79">
        <v>0</v>
      </c>
      <c r="J104" s="79">
        <v>0</v>
      </c>
      <c r="K104" s="79">
        <v>0</v>
      </c>
      <c r="L104" s="79">
        <v>0</v>
      </c>
      <c r="M104" s="79">
        <v>29</v>
      </c>
    </row>
    <row r="105" spans="3:13" ht="12">
      <c r="C105" s="74" t="s">
        <v>263</v>
      </c>
      <c r="D105" s="74" t="s">
        <v>221</v>
      </c>
      <c r="E105" s="79">
        <v>58</v>
      </c>
      <c r="F105" s="79">
        <v>60</v>
      </c>
      <c r="G105" s="79">
        <v>94</v>
      </c>
      <c r="H105" s="79">
        <v>129</v>
      </c>
      <c r="I105" s="79">
        <v>0</v>
      </c>
      <c r="J105" s="79">
        <v>0</v>
      </c>
      <c r="K105" s="79">
        <v>0</v>
      </c>
      <c r="L105" s="79">
        <v>0</v>
      </c>
      <c r="M105" s="79">
        <v>341</v>
      </c>
    </row>
    <row r="106" spans="3:13" ht="12">
      <c r="C106" s="74" t="s">
        <v>258</v>
      </c>
      <c r="D106" s="74" t="s">
        <v>613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4</v>
      </c>
      <c r="L106" s="79">
        <v>0</v>
      </c>
      <c r="M106" s="79">
        <v>4</v>
      </c>
    </row>
    <row r="107" spans="2:13" ht="12">
      <c r="B107" s="77" t="s">
        <v>71</v>
      </c>
      <c r="C107" s="77"/>
      <c r="D107" s="77"/>
      <c r="E107" s="78">
        <v>30</v>
      </c>
      <c r="F107" s="78">
        <v>26</v>
      </c>
      <c r="G107" s="78">
        <v>37</v>
      </c>
      <c r="H107" s="78">
        <v>65</v>
      </c>
      <c r="I107" s="78">
        <v>0</v>
      </c>
      <c r="J107" s="78">
        <v>36</v>
      </c>
      <c r="K107" s="78">
        <v>0</v>
      </c>
      <c r="L107" s="78">
        <v>0</v>
      </c>
      <c r="M107" s="78">
        <v>194</v>
      </c>
    </row>
    <row r="108" spans="3:13" ht="12">
      <c r="C108" s="74" t="s">
        <v>264</v>
      </c>
      <c r="D108" s="74" t="s">
        <v>265</v>
      </c>
      <c r="E108" s="79">
        <v>4</v>
      </c>
      <c r="F108" s="79">
        <v>0</v>
      </c>
      <c r="G108" s="79">
        <v>0</v>
      </c>
      <c r="H108" s="79">
        <v>5</v>
      </c>
      <c r="I108" s="79">
        <v>0</v>
      </c>
      <c r="J108" s="79">
        <v>0</v>
      </c>
      <c r="K108" s="79">
        <v>0</v>
      </c>
      <c r="L108" s="79">
        <v>0</v>
      </c>
      <c r="M108" s="79">
        <v>9</v>
      </c>
    </row>
    <row r="109" spans="3:13" ht="12">
      <c r="C109" s="74" t="s">
        <v>266</v>
      </c>
      <c r="D109" s="74" t="s">
        <v>221</v>
      </c>
      <c r="E109" s="79">
        <v>3</v>
      </c>
      <c r="F109" s="79">
        <v>6</v>
      </c>
      <c r="G109" s="79">
        <v>1</v>
      </c>
      <c r="H109" s="79">
        <v>6</v>
      </c>
      <c r="I109" s="79">
        <v>0</v>
      </c>
      <c r="J109" s="79">
        <v>0</v>
      </c>
      <c r="K109" s="79">
        <v>0</v>
      </c>
      <c r="L109" s="79">
        <v>0</v>
      </c>
      <c r="M109" s="79">
        <v>16</v>
      </c>
    </row>
    <row r="110" spans="3:13" ht="12">
      <c r="C110" s="74" t="s">
        <v>267</v>
      </c>
      <c r="D110" s="74" t="s">
        <v>268</v>
      </c>
      <c r="E110" s="79">
        <v>2</v>
      </c>
      <c r="F110" s="79">
        <v>2</v>
      </c>
      <c r="G110" s="79">
        <v>1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5</v>
      </c>
    </row>
    <row r="111" spans="3:13" ht="12">
      <c r="C111" s="74" t="s">
        <v>269</v>
      </c>
      <c r="D111" s="74" t="s">
        <v>221</v>
      </c>
      <c r="E111" s="79">
        <v>1</v>
      </c>
      <c r="F111" s="79">
        <v>1</v>
      </c>
      <c r="G111" s="79">
        <v>3</v>
      </c>
      <c r="H111" s="79">
        <v>1</v>
      </c>
      <c r="I111" s="79">
        <v>0</v>
      </c>
      <c r="J111" s="79">
        <v>0</v>
      </c>
      <c r="K111" s="79">
        <v>0</v>
      </c>
      <c r="L111" s="79">
        <v>0</v>
      </c>
      <c r="M111" s="79">
        <v>6</v>
      </c>
    </row>
    <row r="112" spans="3:13" ht="12">
      <c r="C112" s="74" t="s">
        <v>270</v>
      </c>
      <c r="D112" s="74" t="s">
        <v>271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36</v>
      </c>
      <c r="K112" s="79">
        <v>0</v>
      </c>
      <c r="L112" s="79">
        <v>0</v>
      </c>
      <c r="M112" s="79">
        <v>36</v>
      </c>
    </row>
    <row r="113" spans="3:13" ht="12">
      <c r="C113" s="74" t="s">
        <v>272</v>
      </c>
      <c r="D113" s="74" t="s">
        <v>273</v>
      </c>
      <c r="E113" s="79">
        <v>11</v>
      </c>
      <c r="F113" s="79">
        <v>4</v>
      </c>
      <c r="G113" s="79">
        <v>13</v>
      </c>
      <c r="H113" s="79">
        <v>21</v>
      </c>
      <c r="I113" s="79">
        <v>0</v>
      </c>
      <c r="J113" s="79">
        <v>0</v>
      </c>
      <c r="K113" s="79">
        <v>0</v>
      </c>
      <c r="L113" s="79">
        <v>0</v>
      </c>
      <c r="M113" s="79">
        <v>49</v>
      </c>
    </row>
    <row r="114" spans="3:13" ht="12">
      <c r="C114" s="74" t="s">
        <v>274</v>
      </c>
      <c r="D114" s="74" t="s">
        <v>221</v>
      </c>
      <c r="E114" s="79">
        <v>9</v>
      </c>
      <c r="F114" s="79">
        <v>13</v>
      </c>
      <c r="G114" s="79">
        <v>19</v>
      </c>
      <c r="H114" s="79">
        <v>32</v>
      </c>
      <c r="I114" s="79">
        <v>0</v>
      </c>
      <c r="J114" s="79">
        <v>0</v>
      </c>
      <c r="K114" s="79">
        <v>0</v>
      </c>
      <c r="L114" s="79">
        <v>0</v>
      </c>
      <c r="M114" s="79">
        <v>73</v>
      </c>
    </row>
    <row r="115" spans="2:13" ht="12">
      <c r="B115" s="77" t="s">
        <v>575</v>
      </c>
      <c r="C115" s="77"/>
      <c r="D115" s="77"/>
      <c r="E115" s="78">
        <v>10</v>
      </c>
      <c r="F115" s="78">
        <v>13</v>
      </c>
      <c r="G115" s="78">
        <v>38</v>
      </c>
      <c r="H115" s="78">
        <v>39</v>
      </c>
      <c r="I115" s="78">
        <v>0</v>
      </c>
      <c r="J115" s="78">
        <v>16</v>
      </c>
      <c r="K115" s="78">
        <v>0</v>
      </c>
      <c r="L115" s="78">
        <v>0</v>
      </c>
      <c r="M115" s="78">
        <v>116</v>
      </c>
    </row>
    <row r="116" spans="3:13" ht="12">
      <c r="C116" s="74" t="s">
        <v>275</v>
      </c>
      <c r="D116" s="74" t="s">
        <v>276</v>
      </c>
      <c r="E116" s="79">
        <v>7</v>
      </c>
      <c r="F116" s="79">
        <v>5</v>
      </c>
      <c r="G116" s="79">
        <v>18</v>
      </c>
      <c r="H116" s="79">
        <v>13</v>
      </c>
      <c r="I116" s="79">
        <v>0</v>
      </c>
      <c r="J116" s="79">
        <v>0</v>
      </c>
      <c r="K116" s="79">
        <v>0</v>
      </c>
      <c r="L116" s="79">
        <v>0</v>
      </c>
      <c r="M116" s="79">
        <v>43</v>
      </c>
    </row>
    <row r="117" spans="3:13" ht="12">
      <c r="C117" s="74" t="s">
        <v>277</v>
      </c>
      <c r="D117" s="74" t="s">
        <v>278</v>
      </c>
      <c r="E117" s="79">
        <v>1</v>
      </c>
      <c r="F117" s="79">
        <v>6</v>
      </c>
      <c r="G117" s="79">
        <v>12</v>
      </c>
      <c r="H117" s="79">
        <v>12</v>
      </c>
      <c r="I117" s="79">
        <v>0</v>
      </c>
      <c r="J117" s="79">
        <v>0</v>
      </c>
      <c r="K117" s="79">
        <v>0</v>
      </c>
      <c r="L117" s="79">
        <v>0</v>
      </c>
      <c r="M117" s="79">
        <v>31</v>
      </c>
    </row>
    <row r="118" spans="3:13" ht="12">
      <c r="C118" s="74" t="s">
        <v>279</v>
      </c>
      <c r="D118" s="74" t="s">
        <v>221</v>
      </c>
      <c r="E118" s="79">
        <v>2</v>
      </c>
      <c r="F118" s="79">
        <v>2</v>
      </c>
      <c r="G118" s="79">
        <v>8</v>
      </c>
      <c r="H118" s="79">
        <v>14</v>
      </c>
      <c r="I118" s="79">
        <v>0</v>
      </c>
      <c r="J118" s="79">
        <v>0</v>
      </c>
      <c r="K118" s="79">
        <v>0</v>
      </c>
      <c r="L118" s="79">
        <v>0</v>
      </c>
      <c r="M118" s="79">
        <v>26</v>
      </c>
    </row>
    <row r="119" spans="3:13" ht="12">
      <c r="C119" s="74" t="s">
        <v>280</v>
      </c>
      <c r="D119" s="74" t="s">
        <v>281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16</v>
      </c>
      <c r="K119" s="79">
        <v>0</v>
      </c>
      <c r="L119" s="79">
        <v>0</v>
      </c>
      <c r="M119" s="79">
        <v>16</v>
      </c>
    </row>
    <row r="120" spans="2:13" ht="12">
      <c r="B120" s="77" t="s">
        <v>576</v>
      </c>
      <c r="C120" s="77"/>
      <c r="D120" s="77"/>
      <c r="E120" s="78">
        <v>107</v>
      </c>
      <c r="F120" s="78">
        <v>92</v>
      </c>
      <c r="G120" s="78">
        <v>164</v>
      </c>
      <c r="H120" s="78">
        <v>256</v>
      </c>
      <c r="I120" s="78">
        <v>0</v>
      </c>
      <c r="J120" s="78">
        <v>49</v>
      </c>
      <c r="K120" s="78">
        <v>0</v>
      </c>
      <c r="L120" s="78">
        <v>0</v>
      </c>
      <c r="M120" s="78">
        <v>668</v>
      </c>
    </row>
    <row r="121" spans="3:13" ht="12">
      <c r="C121" s="74" t="s">
        <v>282</v>
      </c>
      <c r="D121" s="74" t="s">
        <v>283</v>
      </c>
      <c r="E121" s="79">
        <v>17</v>
      </c>
      <c r="F121" s="79">
        <v>15</v>
      </c>
      <c r="G121" s="79">
        <v>38</v>
      </c>
      <c r="H121" s="79">
        <v>60</v>
      </c>
      <c r="I121" s="79">
        <v>0</v>
      </c>
      <c r="J121" s="79">
        <v>0</v>
      </c>
      <c r="K121" s="79">
        <v>0</v>
      </c>
      <c r="L121" s="79">
        <v>0</v>
      </c>
      <c r="M121" s="79">
        <v>130</v>
      </c>
    </row>
    <row r="122" spans="3:13" ht="12">
      <c r="C122" s="74" t="s">
        <v>284</v>
      </c>
      <c r="D122" s="74" t="s">
        <v>221</v>
      </c>
      <c r="E122" s="79">
        <v>0</v>
      </c>
      <c r="F122" s="79">
        <v>0</v>
      </c>
      <c r="G122" s="79">
        <v>0</v>
      </c>
      <c r="H122" s="79">
        <v>1</v>
      </c>
      <c r="I122" s="79">
        <v>0</v>
      </c>
      <c r="J122" s="79">
        <v>0</v>
      </c>
      <c r="K122" s="79">
        <v>0</v>
      </c>
      <c r="L122" s="79">
        <v>0</v>
      </c>
      <c r="M122" s="79">
        <v>1</v>
      </c>
    </row>
    <row r="123" spans="3:13" ht="12">
      <c r="C123" s="74" t="s">
        <v>285</v>
      </c>
      <c r="D123" s="74" t="s">
        <v>286</v>
      </c>
      <c r="E123" s="79">
        <v>30</v>
      </c>
      <c r="F123" s="79">
        <v>9</v>
      </c>
      <c r="G123" s="79">
        <v>21</v>
      </c>
      <c r="H123" s="79">
        <v>51</v>
      </c>
      <c r="I123" s="79">
        <v>0</v>
      </c>
      <c r="J123" s="79">
        <v>49</v>
      </c>
      <c r="K123" s="79">
        <v>0</v>
      </c>
      <c r="L123" s="79">
        <v>0</v>
      </c>
      <c r="M123" s="79">
        <v>160</v>
      </c>
    </row>
    <row r="124" spans="3:13" ht="12">
      <c r="C124" s="74" t="s">
        <v>287</v>
      </c>
      <c r="D124" s="74" t="s">
        <v>221</v>
      </c>
      <c r="E124" s="79">
        <v>60</v>
      </c>
      <c r="F124" s="79">
        <v>68</v>
      </c>
      <c r="G124" s="79">
        <v>105</v>
      </c>
      <c r="H124" s="79">
        <v>144</v>
      </c>
      <c r="I124" s="79">
        <v>0</v>
      </c>
      <c r="J124" s="79">
        <v>0</v>
      </c>
      <c r="K124" s="79">
        <v>0</v>
      </c>
      <c r="L124" s="79">
        <v>0</v>
      </c>
      <c r="M124" s="79">
        <v>377</v>
      </c>
    </row>
    <row r="125" spans="2:13" ht="12">
      <c r="B125" s="77" t="s">
        <v>577</v>
      </c>
      <c r="C125" s="77"/>
      <c r="D125" s="77"/>
      <c r="E125" s="78">
        <v>112</v>
      </c>
      <c r="F125" s="78">
        <v>102</v>
      </c>
      <c r="G125" s="78">
        <v>85</v>
      </c>
      <c r="H125" s="78">
        <v>114</v>
      </c>
      <c r="I125" s="78">
        <v>0</v>
      </c>
      <c r="J125" s="78">
        <v>50</v>
      </c>
      <c r="K125" s="78">
        <v>0</v>
      </c>
      <c r="L125" s="78">
        <v>25</v>
      </c>
      <c r="M125" s="78">
        <v>488</v>
      </c>
    </row>
    <row r="126" spans="3:13" ht="12">
      <c r="C126" s="74" t="s">
        <v>288</v>
      </c>
      <c r="D126" s="74" t="s">
        <v>289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25</v>
      </c>
      <c r="M126" s="79">
        <v>25</v>
      </c>
    </row>
    <row r="127" spans="3:13" ht="12">
      <c r="C127" s="74" t="s">
        <v>290</v>
      </c>
      <c r="D127" s="74" t="s">
        <v>291</v>
      </c>
      <c r="E127" s="79">
        <v>30</v>
      </c>
      <c r="F127" s="79">
        <v>11</v>
      </c>
      <c r="G127" s="79">
        <v>10</v>
      </c>
      <c r="H127" s="79">
        <v>22</v>
      </c>
      <c r="I127" s="79">
        <v>0</v>
      </c>
      <c r="J127" s="79">
        <v>41</v>
      </c>
      <c r="K127" s="79">
        <v>0</v>
      </c>
      <c r="L127" s="79">
        <v>0</v>
      </c>
      <c r="M127" s="79">
        <v>114</v>
      </c>
    </row>
    <row r="128" spans="3:13" ht="12">
      <c r="C128" s="74" t="s">
        <v>292</v>
      </c>
      <c r="D128" s="74" t="s">
        <v>293</v>
      </c>
      <c r="E128" s="79">
        <v>21</v>
      </c>
      <c r="F128" s="79">
        <v>27</v>
      </c>
      <c r="G128" s="79">
        <v>17</v>
      </c>
      <c r="H128" s="79">
        <v>14</v>
      </c>
      <c r="I128" s="79">
        <v>0</v>
      </c>
      <c r="J128" s="79">
        <v>0</v>
      </c>
      <c r="K128" s="79">
        <v>0</v>
      </c>
      <c r="L128" s="79">
        <v>0</v>
      </c>
      <c r="M128" s="79">
        <v>79</v>
      </c>
    </row>
    <row r="129" spans="3:13" ht="12">
      <c r="C129" s="74" t="s">
        <v>578</v>
      </c>
      <c r="D129" s="74" t="s">
        <v>579</v>
      </c>
      <c r="E129" s="79">
        <v>2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2</v>
      </c>
    </row>
    <row r="130" spans="3:13" ht="12">
      <c r="C130" s="74" t="s">
        <v>294</v>
      </c>
      <c r="D130" s="74" t="s">
        <v>221</v>
      </c>
      <c r="E130" s="79">
        <v>59</v>
      </c>
      <c r="F130" s="79">
        <v>64</v>
      </c>
      <c r="G130" s="79">
        <v>58</v>
      </c>
      <c r="H130" s="79">
        <v>78</v>
      </c>
      <c r="I130" s="79">
        <v>0</v>
      </c>
      <c r="J130" s="79">
        <v>0</v>
      </c>
      <c r="K130" s="79">
        <v>0</v>
      </c>
      <c r="L130" s="79">
        <v>0</v>
      </c>
      <c r="M130" s="79">
        <v>259</v>
      </c>
    </row>
    <row r="131" spans="3:13" ht="12">
      <c r="C131" s="74" t="s">
        <v>295</v>
      </c>
      <c r="D131" s="74" t="s">
        <v>296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9</v>
      </c>
      <c r="K131" s="79">
        <v>0</v>
      </c>
      <c r="L131" s="79">
        <v>0</v>
      </c>
      <c r="M131" s="79">
        <v>9</v>
      </c>
    </row>
    <row r="132" spans="2:13" ht="12">
      <c r="B132" s="77" t="s">
        <v>580</v>
      </c>
      <c r="C132" s="77"/>
      <c r="D132" s="77"/>
      <c r="E132" s="78">
        <v>6</v>
      </c>
      <c r="F132" s="78">
        <v>6</v>
      </c>
      <c r="G132" s="78">
        <v>21</v>
      </c>
      <c r="H132" s="78">
        <v>22</v>
      </c>
      <c r="I132" s="78">
        <v>0</v>
      </c>
      <c r="J132" s="78">
        <v>0</v>
      </c>
      <c r="K132" s="78">
        <v>0</v>
      </c>
      <c r="L132" s="78">
        <v>0</v>
      </c>
      <c r="M132" s="78">
        <v>55</v>
      </c>
    </row>
    <row r="133" spans="3:13" ht="12">
      <c r="C133" s="74" t="s">
        <v>297</v>
      </c>
      <c r="D133" s="74" t="s">
        <v>298</v>
      </c>
      <c r="E133" s="79">
        <v>6</v>
      </c>
      <c r="F133" s="79">
        <v>6</v>
      </c>
      <c r="G133" s="79">
        <v>21</v>
      </c>
      <c r="H133" s="79">
        <v>22</v>
      </c>
      <c r="I133" s="79">
        <v>0</v>
      </c>
      <c r="J133" s="79">
        <v>0</v>
      </c>
      <c r="K133" s="79">
        <v>0</v>
      </c>
      <c r="L133" s="79">
        <v>0</v>
      </c>
      <c r="M133" s="79">
        <v>55</v>
      </c>
    </row>
    <row r="134" spans="2:13" ht="12">
      <c r="B134" s="77" t="s">
        <v>581</v>
      </c>
      <c r="C134" s="77"/>
      <c r="D134" s="77"/>
      <c r="E134" s="78">
        <v>37</v>
      </c>
      <c r="F134" s="78">
        <v>35</v>
      </c>
      <c r="G134" s="78">
        <v>24</v>
      </c>
      <c r="H134" s="78">
        <v>30</v>
      </c>
      <c r="I134" s="78">
        <v>0</v>
      </c>
      <c r="J134" s="78">
        <v>0</v>
      </c>
      <c r="K134" s="78">
        <v>0</v>
      </c>
      <c r="L134" s="78">
        <v>0</v>
      </c>
      <c r="M134" s="78">
        <v>126</v>
      </c>
    </row>
    <row r="135" spans="3:13" ht="12">
      <c r="C135" s="74" t="s">
        <v>299</v>
      </c>
      <c r="D135" s="74" t="s">
        <v>300</v>
      </c>
      <c r="E135" s="79">
        <v>11</v>
      </c>
      <c r="F135" s="79">
        <v>5</v>
      </c>
      <c r="G135" s="79">
        <v>5</v>
      </c>
      <c r="H135" s="79">
        <v>6</v>
      </c>
      <c r="I135" s="79">
        <v>0</v>
      </c>
      <c r="J135" s="79">
        <v>0</v>
      </c>
      <c r="K135" s="79">
        <v>0</v>
      </c>
      <c r="L135" s="79">
        <v>0</v>
      </c>
      <c r="M135" s="79">
        <v>27</v>
      </c>
    </row>
    <row r="136" spans="3:13" ht="12">
      <c r="C136" s="74" t="s">
        <v>301</v>
      </c>
      <c r="D136" s="74" t="s">
        <v>302</v>
      </c>
      <c r="E136" s="79">
        <v>0</v>
      </c>
      <c r="F136" s="79">
        <v>1</v>
      </c>
      <c r="G136" s="79">
        <v>2</v>
      </c>
      <c r="H136" s="79">
        <v>6</v>
      </c>
      <c r="I136" s="79">
        <v>0</v>
      </c>
      <c r="J136" s="79">
        <v>0</v>
      </c>
      <c r="K136" s="79">
        <v>0</v>
      </c>
      <c r="L136" s="79">
        <v>0</v>
      </c>
      <c r="M136" s="79">
        <v>9</v>
      </c>
    </row>
    <row r="137" spans="3:13" ht="12">
      <c r="C137" s="74" t="s">
        <v>303</v>
      </c>
      <c r="D137" s="74" t="s">
        <v>304</v>
      </c>
      <c r="E137" s="79">
        <v>15</v>
      </c>
      <c r="F137" s="79">
        <v>21</v>
      </c>
      <c r="G137" s="79">
        <v>7</v>
      </c>
      <c r="H137" s="79">
        <v>8</v>
      </c>
      <c r="I137" s="79">
        <v>0</v>
      </c>
      <c r="J137" s="79">
        <v>0</v>
      </c>
      <c r="K137" s="79">
        <v>0</v>
      </c>
      <c r="L137" s="79">
        <v>0</v>
      </c>
      <c r="M137" s="79">
        <v>51</v>
      </c>
    </row>
    <row r="138" spans="3:13" ht="12">
      <c r="C138" s="74" t="s">
        <v>305</v>
      </c>
      <c r="D138" s="74" t="s">
        <v>221</v>
      </c>
      <c r="E138" s="79">
        <v>11</v>
      </c>
      <c r="F138" s="79">
        <v>8</v>
      </c>
      <c r="G138" s="79">
        <v>10</v>
      </c>
      <c r="H138" s="79">
        <v>10</v>
      </c>
      <c r="I138" s="79">
        <v>0</v>
      </c>
      <c r="J138" s="79">
        <v>0</v>
      </c>
      <c r="K138" s="79">
        <v>0</v>
      </c>
      <c r="L138" s="79">
        <v>0</v>
      </c>
      <c r="M138" s="79">
        <v>39</v>
      </c>
    </row>
    <row r="139" spans="2:13" ht="12">
      <c r="B139" s="77" t="s">
        <v>582</v>
      </c>
      <c r="C139" s="77"/>
      <c r="D139" s="77"/>
      <c r="E139" s="78">
        <v>62</v>
      </c>
      <c r="F139" s="78">
        <v>73</v>
      </c>
      <c r="G139" s="78">
        <v>104</v>
      </c>
      <c r="H139" s="78">
        <v>117</v>
      </c>
      <c r="I139" s="78">
        <v>0</v>
      </c>
      <c r="J139" s="78">
        <v>52</v>
      </c>
      <c r="K139" s="78">
        <v>0</v>
      </c>
      <c r="L139" s="78">
        <v>0</v>
      </c>
      <c r="M139" s="78">
        <v>408</v>
      </c>
    </row>
    <row r="140" spans="3:13" ht="12">
      <c r="C140" s="74" t="s">
        <v>306</v>
      </c>
      <c r="D140" s="74" t="s">
        <v>307</v>
      </c>
      <c r="E140" s="79">
        <v>59</v>
      </c>
      <c r="F140" s="79">
        <v>67</v>
      </c>
      <c r="G140" s="79">
        <v>95</v>
      </c>
      <c r="H140" s="79">
        <v>110</v>
      </c>
      <c r="I140" s="79">
        <v>0</v>
      </c>
      <c r="J140" s="79">
        <v>20</v>
      </c>
      <c r="K140" s="79">
        <v>0</v>
      </c>
      <c r="L140" s="79">
        <v>0</v>
      </c>
      <c r="M140" s="79">
        <v>351</v>
      </c>
    </row>
    <row r="141" spans="3:13" ht="12">
      <c r="C141" s="74" t="s">
        <v>308</v>
      </c>
      <c r="D141" s="74" t="s">
        <v>309</v>
      </c>
      <c r="E141" s="79">
        <v>2</v>
      </c>
      <c r="F141" s="79">
        <v>1</v>
      </c>
      <c r="G141" s="79">
        <v>2</v>
      </c>
      <c r="H141" s="79">
        <v>2</v>
      </c>
      <c r="I141" s="79">
        <v>0</v>
      </c>
      <c r="J141" s="79">
        <v>6</v>
      </c>
      <c r="K141" s="79">
        <v>0</v>
      </c>
      <c r="L141" s="79">
        <v>0</v>
      </c>
      <c r="M141" s="79">
        <v>13</v>
      </c>
    </row>
    <row r="142" spans="3:13" ht="12">
      <c r="C142" s="74" t="s">
        <v>310</v>
      </c>
      <c r="D142" s="74" t="s">
        <v>311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16</v>
      </c>
      <c r="K142" s="79">
        <v>0</v>
      </c>
      <c r="L142" s="79">
        <v>0</v>
      </c>
      <c r="M142" s="79">
        <v>16</v>
      </c>
    </row>
    <row r="143" spans="3:13" ht="12">
      <c r="C143" s="74" t="s">
        <v>312</v>
      </c>
      <c r="D143" s="74" t="s">
        <v>313</v>
      </c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10</v>
      </c>
      <c r="K143" s="79">
        <v>0</v>
      </c>
      <c r="L143" s="79">
        <v>0</v>
      </c>
      <c r="M143" s="79">
        <v>10</v>
      </c>
    </row>
    <row r="144" spans="3:13" ht="12">
      <c r="C144" s="74" t="s">
        <v>314</v>
      </c>
      <c r="D144" s="74" t="s">
        <v>315</v>
      </c>
      <c r="E144" s="79">
        <v>1</v>
      </c>
      <c r="F144" s="79">
        <v>4</v>
      </c>
      <c r="G144" s="79">
        <v>7</v>
      </c>
      <c r="H144" s="79">
        <v>5</v>
      </c>
      <c r="I144" s="79">
        <v>0</v>
      </c>
      <c r="J144" s="79">
        <v>0</v>
      </c>
      <c r="K144" s="79">
        <v>0</v>
      </c>
      <c r="L144" s="79">
        <v>0</v>
      </c>
      <c r="M144" s="79">
        <v>17</v>
      </c>
    </row>
    <row r="145" spans="3:13" ht="12">
      <c r="C145" s="74" t="s">
        <v>583</v>
      </c>
      <c r="D145" s="74" t="s">
        <v>584</v>
      </c>
      <c r="E145" s="79">
        <v>0</v>
      </c>
      <c r="F145" s="79">
        <v>1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1</v>
      </c>
    </row>
    <row r="146" spans="2:13" ht="12">
      <c r="B146" s="77" t="s">
        <v>78</v>
      </c>
      <c r="C146" s="77"/>
      <c r="D146" s="77"/>
      <c r="E146" s="78">
        <v>97</v>
      </c>
      <c r="F146" s="78">
        <v>86</v>
      </c>
      <c r="G146" s="78">
        <v>134</v>
      </c>
      <c r="H146" s="78">
        <v>147</v>
      </c>
      <c r="I146" s="78">
        <v>0</v>
      </c>
      <c r="J146" s="78">
        <v>65</v>
      </c>
      <c r="K146" s="78">
        <v>22</v>
      </c>
      <c r="L146" s="78">
        <v>43</v>
      </c>
      <c r="M146" s="78">
        <v>594</v>
      </c>
    </row>
    <row r="147" spans="3:13" ht="12">
      <c r="C147" s="74" t="s">
        <v>316</v>
      </c>
      <c r="D147" s="74" t="s">
        <v>317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24</v>
      </c>
      <c r="K147" s="79">
        <v>0</v>
      </c>
      <c r="L147" s="79">
        <v>0</v>
      </c>
      <c r="M147" s="79">
        <v>24</v>
      </c>
    </row>
    <row r="148" spans="3:13" ht="12">
      <c r="C148" s="74" t="s">
        <v>318</v>
      </c>
      <c r="D148" s="74" t="s">
        <v>319</v>
      </c>
      <c r="E148" s="79">
        <v>97</v>
      </c>
      <c r="F148" s="79">
        <v>86</v>
      </c>
      <c r="G148" s="79">
        <v>134</v>
      </c>
      <c r="H148" s="79">
        <v>147</v>
      </c>
      <c r="I148" s="79">
        <v>0</v>
      </c>
      <c r="J148" s="79">
        <v>0</v>
      </c>
      <c r="K148" s="79">
        <v>0</v>
      </c>
      <c r="L148" s="79">
        <v>0</v>
      </c>
      <c r="M148" s="79">
        <v>464</v>
      </c>
    </row>
    <row r="149" spans="3:13" ht="12">
      <c r="C149" s="74" t="s">
        <v>320</v>
      </c>
      <c r="D149" s="74" t="s">
        <v>321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9</v>
      </c>
      <c r="K149" s="79">
        <v>0</v>
      </c>
      <c r="L149" s="79">
        <v>0</v>
      </c>
      <c r="M149" s="79">
        <v>9</v>
      </c>
    </row>
    <row r="150" spans="3:13" ht="12">
      <c r="C150" s="74" t="s">
        <v>322</v>
      </c>
      <c r="D150" s="74" t="s">
        <v>323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17</v>
      </c>
      <c r="K150" s="79">
        <v>0</v>
      </c>
      <c r="L150" s="79">
        <v>0</v>
      </c>
      <c r="M150" s="79">
        <v>17</v>
      </c>
    </row>
    <row r="151" spans="3:13" ht="12">
      <c r="C151" s="74" t="s">
        <v>324</v>
      </c>
      <c r="D151" s="74" t="s">
        <v>325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5</v>
      </c>
      <c r="K151" s="79">
        <v>0</v>
      </c>
      <c r="L151" s="79">
        <v>0</v>
      </c>
      <c r="M151" s="79">
        <v>5</v>
      </c>
    </row>
    <row r="152" spans="3:13" ht="12">
      <c r="C152" s="74" t="s">
        <v>326</v>
      </c>
      <c r="D152" s="74" t="s">
        <v>327</v>
      </c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10</v>
      </c>
      <c r="K152" s="79">
        <v>0</v>
      </c>
      <c r="L152" s="79">
        <v>0</v>
      </c>
      <c r="M152" s="79">
        <v>10</v>
      </c>
    </row>
    <row r="153" spans="3:13" ht="12">
      <c r="C153" s="74" t="s">
        <v>328</v>
      </c>
      <c r="D153" s="74" t="s">
        <v>329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22</v>
      </c>
      <c r="L153" s="79">
        <v>43</v>
      </c>
      <c r="M153" s="79">
        <v>65</v>
      </c>
    </row>
    <row r="154" spans="2:13" ht="12">
      <c r="B154" s="77" t="s">
        <v>585</v>
      </c>
      <c r="C154" s="77"/>
      <c r="D154" s="77"/>
      <c r="E154" s="78">
        <v>136</v>
      </c>
      <c r="F154" s="78">
        <v>133</v>
      </c>
      <c r="G154" s="78">
        <v>204</v>
      </c>
      <c r="H154" s="78">
        <v>285</v>
      </c>
      <c r="I154" s="78">
        <v>0</v>
      </c>
      <c r="J154" s="78">
        <v>78</v>
      </c>
      <c r="K154" s="78">
        <v>0</v>
      </c>
      <c r="L154" s="78">
        <v>0</v>
      </c>
      <c r="M154" s="78">
        <v>836</v>
      </c>
    </row>
    <row r="155" spans="3:13" ht="12">
      <c r="C155" s="74" t="s">
        <v>225</v>
      </c>
      <c r="D155" s="74" t="s">
        <v>226</v>
      </c>
      <c r="E155" s="79">
        <v>20</v>
      </c>
      <c r="F155" s="79">
        <v>4</v>
      </c>
      <c r="G155" s="79">
        <v>3</v>
      </c>
      <c r="H155" s="79">
        <v>0</v>
      </c>
      <c r="I155" s="79">
        <v>0</v>
      </c>
      <c r="J155" s="79">
        <v>0</v>
      </c>
      <c r="K155" s="79">
        <v>0</v>
      </c>
      <c r="L155" s="79">
        <v>0</v>
      </c>
      <c r="M155" s="79">
        <v>27</v>
      </c>
    </row>
    <row r="156" spans="3:13" ht="12">
      <c r="C156" s="74" t="s">
        <v>227</v>
      </c>
      <c r="D156" s="74" t="s">
        <v>228</v>
      </c>
      <c r="E156" s="79">
        <v>15</v>
      </c>
      <c r="F156" s="79">
        <v>10</v>
      </c>
      <c r="G156" s="79">
        <v>5</v>
      </c>
      <c r="H156" s="79">
        <v>5</v>
      </c>
      <c r="I156" s="79">
        <v>0</v>
      </c>
      <c r="J156" s="79">
        <v>0</v>
      </c>
      <c r="K156" s="79">
        <v>0</v>
      </c>
      <c r="L156" s="79">
        <v>0</v>
      </c>
      <c r="M156" s="79">
        <v>35</v>
      </c>
    </row>
    <row r="157" spans="3:13" ht="12">
      <c r="C157" s="74" t="s">
        <v>229</v>
      </c>
      <c r="D157" s="74" t="s">
        <v>230</v>
      </c>
      <c r="E157" s="79">
        <v>7</v>
      </c>
      <c r="F157" s="79">
        <v>9</v>
      </c>
      <c r="G157" s="79">
        <v>20</v>
      </c>
      <c r="H157" s="79">
        <v>9</v>
      </c>
      <c r="I157" s="79">
        <v>0</v>
      </c>
      <c r="J157" s="79">
        <v>0</v>
      </c>
      <c r="K157" s="79">
        <v>0</v>
      </c>
      <c r="L157" s="79">
        <v>0</v>
      </c>
      <c r="M157" s="79">
        <v>45</v>
      </c>
    </row>
    <row r="158" spans="3:13" ht="12">
      <c r="C158" s="74" t="s">
        <v>546</v>
      </c>
      <c r="D158" s="74" t="s">
        <v>547</v>
      </c>
      <c r="E158" s="79">
        <v>4</v>
      </c>
      <c r="F158" s="79">
        <v>2</v>
      </c>
      <c r="G158" s="79">
        <v>3</v>
      </c>
      <c r="H158" s="79">
        <v>3</v>
      </c>
      <c r="I158" s="79">
        <v>0</v>
      </c>
      <c r="J158" s="79">
        <v>0</v>
      </c>
      <c r="K158" s="79">
        <v>0</v>
      </c>
      <c r="L158" s="79">
        <v>0</v>
      </c>
      <c r="M158" s="79">
        <v>12</v>
      </c>
    </row>
    <row r="159" spans="3:13" ht="12">
      <c r="C159" s="74" t="s">
        <v>231</v>
      </c>
      <c r="D159" s="74" t="s">
        <v>232</v>
      </c>
      <c r="E159" s="79">
        <v>25</v>
      </c>
      <c r="F159" s="79">
        <v>24</v>
      </c>
      <c r="G159" s="79">
        <v>64</v>
      </c>
      <c r="H159" s="79">
        <v>96</v>
      </c>
      <c r="I159" s="79">
        <v>0</v>
      </c>
      <c r="J159" s="79">
        <v>0</v>
      </c>
      <c r="K159" s="79">
        <v>0</v>
      </c>
      <c r="L159" s="79">
        <v>0</v>
      </c>
      <c r="M159" s="79">
        <v>209</v>
      </c>
    </row>
    <row r="160" spans="3:13" ht="12">
      <c r="C160" s="74" t="s">
        <v>536</v>
      </c>
      <c r="D160" s="74" t="s">
        <v>538</v>
      </c>
      <c r="E160" s="79">
        <v>2</v>
      </c>
      <c r="F160" s="79">
        <v>0</v>
      </c>
      <c r="G160" s="79">
        <v>2</v>
      </c>
      <c r="H160" s="79">
        <v>2</v>
      </c>
      <c r="I160" s="79">
        <v>0</v>
      </c>
      <c r="J160" s="79">
        <v>0</v>
      </c>
      <c r="K160" s="79">
        <v>0</v>
      </c>
      <c r="L160" s="79">
        <v>0</v>
      </c>
      <c r="M160" s="79">
        <v>6</v>
      </c>
    </row>
    <row r="161" spans="3:13" ht="12">
      <c r="C161" s="74" t="s">
        <v>537</v>
      </c>
      <c r="D161" s="74" t="s">
        <v>539</v>
      </c>
      <c r="E161" s="79">
        <v>4</v>
      </c>
      <c r="F161" s="79">
        <v>7</v>
      </c>
      <c r="G161" s="79">
        <v>2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13</v>
      </c>
    </row>
    <row r="162" spans="3:13" ht="12">
      <c r="C162" s="74" t="s">
        <v>233</v>
      </c>
      <c r="D162" s="74" t="s">
        <v>234</v>
      </c>
      <c r="E162" s="79">
        <v>7</v>
      </c>
      <c r="F162" s="79">
        <v>19</v>
      </c>
      <c r="G162" s="79">
        <v>6</v>
      </c>
      <c r="H162" s="79">
        <v>7</v>
      </c>
      <c r="I162" s="79">
        <v>0</v>
      </c>
      <c r="J162" s="79">
        <v>0</v>
      </c>
      <c r="K162" s="79">
        <v>0</v>
      </c>
      <c r="L162" s="79">
        <v>0</v>
      </c>
      <c r="M162" s="79">
        <v>39</v>
      </c>
    </row>
    <row r="163" spans="3:13" ht="12">
      <c r="C163" s="74" t="s">
        <v>235</v>
      </c>
      <c r="D163" s="74" t="s">
        <v>236</v>
      </c>
      <c r="E163" s="79">
        <v>23</v>
      </c>
      <c r="F163" s="79">
        <v>37</v>
      </c>
      <c r="G163" s="79">
        <v>63</v>
      </c>
      <c r="H163" s="79">
        <v>101</v>
      </c>
      <c r="I163" s="79">
        <v>0</v>
      </c>
      <c r="J163" s="79">
        <v>0</v>
      </c>
      <c r="K163" s="79">
        <v>0</v>
      </c>
      <c r="L163" s="79">
        <v>0</v>
      </c>
      <c r="M163" s="79">
        <v>224</v>
      </c>
    </row>
    <row r="164" spans="3:13" ht="12">
      <c r="C164" s="74" t="s">
        <v>237</v>
      </c>
      <c r="D164" s="74" t="s">
        <v>238</v>
      </c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78</v>
      </c>
      <c r="K164" s="79">
        <v>0</v>
      </c>
      <c r="L164" s="79">
        <v>0</v>
      </c>
      <c r="M164" s="79">
        <v>78</v>
      </c>
    </row>
    <row r="165" spans="3:13" ht="12">
      <c r="C165" s="74" t="s">
        <v>239</v>
      </c>
      <c r="D165" s="74" t="s">
        <v>240</v>
      </c>
      <c r="E165" s="79">
        <v>19</v>
      </c>
      <c r="F165" s="79">
        <v>18</v>
      </c>
      <c r="G165" s="79">
        <v>28</v>
      </c>
      <c r="H165" s="79">
        <v>47</v>
      </c>
      <c r="I165" s="79">
        <v>0</v>
      </c>
      <c r="J165" s="79">
        <v>0</v>
      </c>
      <c r="K165" s="79">
        <v>0</v>
      </c>
      <c r="L165" s="79">
        <v>0</v>
      </c>
      <c r="M165" s="79">
        <v>112</v>
      </c>
    </row>
    <row r="166" spans="3:13" ht="12">
      <c r="C166" s="74" t="s">
        <v>241</v>
      </c>
      <c r="D166" s="74" t="s">
        <v>221</v>
      </c>
      <c r="E166" s="79">
        <v>10</v>
      </c>
      <c r="F166" s="79">
        <v>3</v>
      </c>
      <c r="G166" s="79">
        <v>8</v>
      </c>
      <c r="H166" s="79">
        <v>15</v>
      </c>
      <c r="I166" s="79">
        <v>0</v>
      </c>
      <c r="J166" s="79">
        <v>0</v>
      </c>
      <c r="K166" s="79">
        <v>0</v>
      </c>
      <c r="L166" s="79">
        <v>0</v>
      </c>
      <c r="M166" s="79">
        <v>36</v>
      </c>
    </row>
    <row r="167" spans="2:13" ht="12">
      <c r="B167" s="77" t="s">
        <v>79</v>
      </c>
      <c r="C167" s="77"/>
      <c r="D167" s="77"/>
      <c r="E167" s="78">
        <v>23</v>
      </c>
      <c r="F167" s="78">
        <v>27</v>
      </c>
      <c r="G167" s="78">
        <v>36</v>
      </c>
      <c r="H167" s="78">
        <v>33</v>
      </c>
      <c r="I167" s="78">
        <v>0</v>
      </c>
      <c r="J167" s="78">
        <v>54</v>
      </c>
      <c r="K167" s="78">
        <v>0</v>
      </c>
      <c r="L167" s="78">
        <v>0</v>
      </c>
      <c r="M167" s="78">
        <v>173</v>
      </c>
    </row>
    <row r="168" spans="3:13" ht="12">
      <c r="C168" s="74" t="s">
        <v>330</v>
      </c>
      <c r="D168" s="74" t="s">
        <v>331</v>
      </c>
      <c r="E168" s="79">
        <v>23</v>
      </c>
      <c r="F168" s="79">
        <v>20</v>
      </c>
      <c r="G168" s="79">
        <v>19</v>
      </c>
      <c r="H168" s="79">
        <v>15</v>
      </c>
      <c r="I168" s="79">
        <v>0</v>
      </c>
      <c r="J168" s="79">
        <v>0</v>
      </c>
      <c r="K168" s="79">
        <v>0</v>
      </c>
      <c r="L168" s="79">
        <v>0</v>
      </c>
      <c r="M168" s="79">
        <v>77</v>
      </c>
    </row>
    <row r="169" spans="3:13" ht="12">
      <c r="C169" s="74" t="s">
        <v>332</v>
      </c>
      <c r="D169" s="74" t="s">
        <v>333</v>
      </c>
      <c r="E169" s="79">
        <v>0</v>
      </c>
      <c r="F169" s="79">
        <v>7</v>
      </c>
      <c r="G169" s="79">
        <v>17</v>
      </c>
      <c r="H169" s="79">
        <v>18</v>
      </c>
      <c r="I169" s="79">
        <v>0</v>
      </c>
      <c r="J169" s="79">
        <v>54</v>
      </c>
      <c r="K169" s="79">
        <v>0</v>
      </c>
      <c r="L169" s="79">
        <v>0</v>
      </c>
      <c r="M169" s="79">
        <v>96</v>
      </c>
    </row>
    <row r="170" spans="2:19" ht="12.75">
      <c r="B170" s="77" t="s">
        <v>586</v>
      </c>
      <c r="C170" s="77"/>
      <c r="D170" s="77"/>
      <c r="E170" s="78">
        <f>SUM(E171:E174)</f>
        <v>21</v>
      </c>
      <c r="F170" s="78">
        <f aca="true" t="shared" si="5" ref="F170:M170">SUM(F171:F174)</f>
        <v>39</v>
      </c>
      <c r="G170" s="78">
        <f t="shared" si="5"/>
        <v>71</v>
      </c>
      <c r="H170" s="78">
        <f t="shared" si="5"/>
        <v>124</v>
      </c>
      <c r="I170" s="78">
        <f t="shared" si="5"/>
        <v>0</v>
      </c>
      <c r="J170" s="78">
        <f t="shared" si="5"/>
        <v>35</v>
      </c>
      <c r="K170" s="78">
        <f t="shared" si="5"/>
        <v>0</v>
      </c>
      <c r="L170" s="78">
        <f t="shared" si="5"/>
        <v>0</v>
      </c>
      <c r="M170" s="78">
        <f t="shared" si="5"/>
        <v>290</v>
      </c>
      <c r="R170"/>
      <c r="S170"/>
    </row>
    <row r="171" spans="3:19" ht="12.75">
      <c r="C171" s="74" t="s">
        <v>334</v>
      </c>
      <c r="D171" s="74" t="s">
        <v>335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11</v>
      </c>
      <c r="K171" s="79">
        <v>0</v>
      </c>
      <c r="L171" s="79">
        <v>0</v>
      </c>
      <c r="M171" s="79">
        <v>11</v>
      </c>
      <c r="R171"/>
      <c r="S171"/>
    </row>
    <row r="172" spans="3:13" ht="12">
      <c r="C172" s="74" t="s">
        <v>336</v>
      </c>
      <c r="D172" s="74" t="s">
        <v>337</v>
      </c>
      <c r="E172" s="79">
        <v>14</v>
      </c>
      <c r="F172" s="79">
        <v>25</v>
      </c>
      <c r="G172" s="79">
        <v>58</v>
      </c>
      <c r="H172" s="79">
        <v>100</v>
      </c>
      <c r="I172" s="79">
        <v>0</v>
      </c>
      <c r="J172" s="79">
        <v>18</v>
      </c>
      <c r="K172" s="79">
        <v>0</v>
      </c>
      <c r="L172" s="79">
        <v>0</v>
      </c>
      <c r="M172" s="79">
        <v>215</v>
      </c>
    </row>
    <row r="173" spans="3:13" ht="12">
      <c r="C173" s="74" t="s">
        <v>338</v>
      </c>
      <c r="D173" s="74" t="s">
        <v>622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6</v>
      </c>
      <c r="K173" s="79">
        <v>0</v>
      </c>
      <c r="L173" s="79">
        <v>0</v>
      </c>
      <c r="M173" s="79">
        <v>6</v>
      </c>
    </row>
    <row r="174" spans="3:13" ht="12">
      <c r="C174" s="74" t="s">
        <v>340</v>
      </c>
      <c r="D174" s="74" t="s">
        <v>341</v>
      </c>
      <c r="E174" s="79">
        <v>7</v>
      </c>
      <c r="F174" s="79">
        <v>14</v>
      </c>
      <c r="G174" s="79">
        <v>13</v>
      </c>
      <c r="H174" s="79">
        <v>24</v>
      </c>
      <c r="I174" s="79">
        <v>0</v>
      </c>
      <c r="J174" s="79">
        <v>0</v>
      </c>
      <c r="K174" s="79">
        <v>0</v>
      </c>
      <c r="L174" s="79">
        <v>0</v>
      </c>
      <c r="M174" s="79">
        <v>58</v>
      </c>
    </row>
    <row r="175" spans="2:13" ht="12">
      <c r="B175" s="77" t="s">
        <v>587</v>
      </c>
      <c r="C175" s="77"/>
      <c r="D175" s="77"/>
      <c r="E175" s="78">
        <v>33</v>
      </c>
      <c r="F175" s="78">
        <v>37</v>
      </c>
      <c r="G175" s="78">
        <v>56</v>
      </c>
      <c r="H175" s="78">
        <v>75</v>
      </c>
      <c r="I175" s="78">
        <v>0</v>
      </c>
      <c r="J175" s="78">
        <v>87</v>
      </c>
      <c r="K175" s="78">
        <v>0</v>
      </c>
      <c r="L175" s="78">
        <v>0</v>
      </c>
      <c r="M175" s="78">
        <v>288</v>
      </c>
    </row>
    <row r="176" spans="3:13" ht="12">
      <c r="C176" s="74" t="s">
        <v>342</v>
      </c>
      <c r="D176" s="74" t="s">
        <v>343</v>
      </c>
      <c r="E176" s="79">
        <v>0</v>
      </c>
      <c r="F176" s="79">
        <v>0</v>
      </c>
      <c r="G176" s="79">
        <v>0</v>
      </c>
      <c r="H176" s="79">
        <v>0</v>
      </c>
      <c r="I176" s="79">
        <v>0</v>
      </c>
      <c r="J176" s="79">
        <v>87</v>
      </c>
      <c r="K176" s="79">
        <v>0</v>
      </c>
      <c r="L176" s="79">
        <v>0</v>
      </c>
      <c r="M176" s="79">
        <v>87</v>
      </c>
    </row>
    <row r="177" spans="3:13" ht="12">
      <c r="C177" s="74" t="s">
        <v>344</v>
      </c>
      <c r="D177" s="74" t="s">
        <v>345</v>
      </c>
      <c r="E177" s="79">
        <v>2</v>
      </c>
      <c r="F177" s="79">
        <v>1</v>
      </c>
      <c r="G177" s="79">
        <v>1</v>
      </c>
      <c r="H177" s="79">
        <v>4</v>
      </c>
      <c r="I177" s="79">
        <v>0</v>
      </c>
      <c r="J177" s="79">
        <v>0</v>
      </c>
      <c r="K177" s="79">
        <v>0</v>
      </c>
      <c r="L177" s="79">
        <v>0</v>
      </c>
      <c r="M177" s="79">
        <v>8</v>
      </c>
    </row>
    <row r="178" spans="3:13" ht="12">
      <c r="C178" s="74" t="s">
        <v>346</v>
      </c>
      <c r="D178" s="74" t="s">
        <v>347</v>
      </c>
      <c r="E178" s="79">
        <v>31</v>
      </c>
      <c r="F178" s="79">
        <v>36</v>
      </c>
      <c r="G178" s="79">
        <v>55</v>
      </c>
      <c r="H178" s="79">
        <v>71</v>
      </c>
      <c r="I178" s="79">
        <v>0</v>
      </c>
      <c r="J178" s="79">
        <v>0</v>
      </c>
      <c r="K178" s="79">
        <v>0</v>
      </c>
      <c r="L178" s="79">
        <v>0</v>
      </c>
      <c r="M178" s="79">
        <v>193</v>
      </c>
    </row>
    <row r="179" spans="1:14" ht="12">
      <c r="A179" s="77" t="s">
        <v>82</v>
      </c>
      <c r="B179" s="77"/>
      <c r="C179" s="77"/>
      <c r="D179" s="77"/>
      <c r="E179" s="78">
        <v>785</v>
      </c>
      <c r="F179" s="78">
        <v>492</v>
      </c>
      <c r="G179" s="78">
        <v>697</v>
      </c>
      <c r="H179" s="78">
        <v>905</v>
      </c>
      <c r="I179" s="78">
        <v>0</v>
      </c>
      <c r="J179" s="78">
        <v>202</v>
      </c>
      <c r="K179" s="78">
        <v>0</v>
      </c>
      <c r="L179" s="78">
        <v>0</v>
      </c>
      <c r="M179" s="78">
        <v>3081</v>
      </c>
      <c r="N179" s="79"/>
    </row>
    <row r="180" spans="2:13" ht="12">
      <c r="B180" s="77" t="s">
        <v>588</v>
      </c>
      <c r="C180" s="77"/>
      <c r="D180" s="77"/>
      <c r="E180" s="78">
        <v>140</v>
      </c>
      <c r="F180" s="78">
        <v>78</v>
      </c>
      <c r="G180" s="78">
        <v>128</v>
      </c>
      <c r="H180" s="78">
        <v>135</v>
      </c>
      <c r="I180" s="78">
        <v>0</v>
      </c>
      <c r="J180" s="78">
        <v>35</v>
      </c>
      <c r="K180" s="78">
        <v>0</v>
      </c>
      <c r="L180" s="78">
        <v>0</v>
      </c>
      <c r="M180" s="78">
        <v>516</v>
      </c>
    </row>
    <row r="181" spans="3:13" ht="12">
      <c r="C181" s="74" t="s">
        <v>589</v>
      </c>
      <c r="D181" s="74" t="s">
        <v>355</v>
      </c>
      <c r="E181" s="79">
        <v>5</v>
      </c>
      <c r="F181" s="79">
        <v>0</v>
      </c>
      <c r="G181" s="79">
        <v>2</v>
      </c>
      <c r="H181" s="79">
        <v>1</v>
      </c>
      <c r="I181" s="79">
        <v>0</v>
      </c>
      <c r="J181" s="79">
        <v>0</v>
      </c>
      <c r="K181" s="79">
        <v>0</v>
      </c>
      <c r="L181" s="79">
        <v>0</v>
      </c>
      <c r="M181" s="79">
        <v>8</v>
      </c>
    </row>
    <row r="182" spans="3:13" ht="12">
      <c r="C182" s="74" t="s">
        <v>348</v>
      </c>
      <c r="D182" s="74" t="s">
        <v>349</v>
      </c>
      <c r="E182" s="79">
        <v>12</v>
      </c>
      <c r="F182" s="79">
        <v>27</v>
      </c>
      <c r="G182" s="79">
        <v>18</v>
      </c>
      <c r="H182" s="79">
        <v>10</v>
      </c>
      <c r="I182" s="79">
        <v>0</v>
      </c>
      <c r="J182" s="79">
        <v>7</v>
      </c>
      <c r="K182" s="79">
        <v>0</v>
      </c>
      <c r="L182" s="79">
        <v>0</v>
      </c>
      <c r="M182" s="79">
        <v>74</v>
      </c>
    </row>
    <row r="183" spans="3:13" ht="12">
      <c r="C183" s="74" t="s">
        <v>590</v>
      </c>
      <c r="D183" s="74" t="s">
        <v>591</v>
      </c>
      <c r="E183" s="79">
        <v>2</v>
      </c>
      <c r="F183" s="79">
        <v>0</v>
      </c>
      <c r="G183" s="79">
        <v>5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7</v>
      </c>
    </row>
    <row r="184" spans="3:13" ht="12">
      <c r="C184" s="74" t="s">
        <v>350</v>
      </c>
      <c r="D184" s="74" t="s">
        <v>351</v>
      </c>
      <c r="E184" s="79">
        <v>15</v>
      </c>
      <c r="F184" s="79">
        <v>8</v>
      </c>
      <c r="G184" s="79">
        <v>28</v>
      </c>
      <c r="H184" s="79">
        <v>22</v>
      </c>
      <c r="I184" s="79">
        <v>0</v>
      </c>
      <c r="J184" s="79">
        <v>10</v>
      </c>
      <c r="K184" s="79">
        <v>0</v>
      </c>
      <c r="L184" s="79">
        <v>0</v>
      </c>
      <c r="M184" s="79">
        <v>83</v>
      </c>
    </row>
    <row r="185" spans="3:13" ht="12">
      <c r="C185" s="74" t="s">
        <v>352</v>
      </c>
      <c r="D185" s="74" t="s">
        <v>353</v>
      </c>
      <c r="E185" s="79">
        <v>10</v>
      </c>
      <c r="F185" s="79">
        <v>0</v>
      </c>
      <c r="G185" s="79">
        <v>1</v>
      </c>
      <c r="H185" s="79">
        <v>0</v>
      </c>
      <c r="I185" s="79">
        <v>0</v>
      </c>
      <c r="J185" s="79">
        <v>18</v>
      </c>
      <c r="K185" s="79">
        <v>0</v>
      </c>
      <c r="L185" s="79">
        <v>0</v>
      </c>
      <c r="M185" s="79">
        <v>29</v>
      </c>
    </row>
    <row r="186" spans="3:13" ht="12">
      <c r="C186" s="74" t="s">
        <v>354</v>
      </c>
      <c r="D186" s="74" t="s">
        <v>355</v>
      </c>
      <c r="E186" s="79">
        <v>7</v>
      </c>
      <c r="F186" s="79">
        <v>3</v>
      </c>
      <c r="G186" s="79">
        <v>2</v>
      </c>
      <c r="H186" s="79">
        <v>1</v>
      </c>
      <c r="I186" s="79">
        <v>0</v>
      </c>
      <c r="J186" s="79">
        <v>0</v>
      </c>
      <c r="K186" s="79">
        <v>0</v>
      </c>
      <c r="L186" s="79">
        <v>0</v>
      </c>
      <c r="M186" s="79">
        <v>13</v>
      </c>
    </row>
    <row r="187" spans="3:13" ht="12">
      <c r="C187" s="74" t="s">
        <v>356</v>
      </c>
      <c r="D187" s="74" t="s">
        <v>357</v>
      </c>
      <c r="E187" s="79">
        <v>84</v>
      </c>
      <c r="F187" s="79">
        <v>39</v>
      </c>
      <c r="G187" s="79">
        <v>70</v>
      </c>
      <c r="H187" s="79">
        <v>101</v>
      </c>
      <c r="I187" s="79">
        <v>0</v>
      </c>
      <c r="J187" s="79">
        <v>0</v>
      </c>
      <c r="K187" s="79">
        <v>0</v>
      </c>
      <c r="L187" s="79">
        <v>0</v>
      </c>
      <c r="M187" s="79">
        <v>294</v>
      </c>
    </row>
    <row r="188" spans="3:13" ht="12">
      <c r="C188" s="74" t="s">
        <v>358</v>
      </c>
      <c r="D188" s="74" t="s">
        <v>359</v>
      </c>
      <c r="E188" s="79">
        <v>2</v>
      </c>
      <c r="F188" s="79">
        <v>1</v>
      </c>
      <c r="G188" s="79">
        <v>2</v>
      </c>
      <c r="H188" s="79">
        <v>0</v>
      </c>
      <c r="I188" s="79">
        <v>0</v>
      </c>
      <c r="J188" s="79">
        <v>0</v>
      </c>
      <c r="K188" s="79">
        <v>0</v>
      </c>
      <c r="L188" s="79">
        <v>0</v>
      </c>
      <c r="M188" s="79">
        <v>5</v>
      </c>
    </row>
    <row r="189" spans="3:13" ht="12">
      <c r="C189" s="74" t="s">
        <v>592</v>
      </c>
      <c r="D189" s="74" t="s">
        <v>593</v>
      </c>
      <c r="E189" s="79">
        <v>3</v>
      </c>
      <c r="F189" s="79"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79">
        <v>0</v>
      </c>
      <c r="M189" s="79">
        <v>3</v>
      </c>
    </row>
    <row r="190" spans="2:13" ht="12">
      <c r="B190" s="77" t="s">
        <v>84</v>
      </c>
      <c r="C190" s="77"/>
      <c r="D190" s="77"/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167</v>
      </c>
      <c r="K190" s="78">
        <v>0</v>
      </c>
      <c r="L190" s="78">
        <v>0</v>
      </c>
      <c r="M190" s="78">
        <v>167</v>
      </c>
    </row>
    <row r="191" spans="3:13" ht="12">
      <c r="C191" s="74" t="s">
        <v>360</v>
      </c>
      <c r="D191" s="74" t="s">
        <v>361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167</v>
      </c>
      <c r="K191" s="79">
        <v>0</v>
      </c>
      <c r="L191" s="79">
        <v>0</v>
      </c>
      <c r="M191" s="79">
        <v>167</v>
      </c>
    </row>
    <row r="192" spans="2:13" ht="12">
      <c r="B192" s="77" t="s">
        <v>362</v>
      </c>
      <c r="C192" s="77"/>
      <c r="D192" s="77"/>
      <c r="E192" s="78">
        <v>61</v>
      </c>
      <c r="F192" s="78">
        <v>49</v>
      </c>
      <c r="G192" s="78">
        <v>112</v>
      </c>
      <c r="H192" s="78">
        <v>196</v>
      </c>
      <c r="I192" s="78">
        <v>0</v>
      </c>
      <c r="J192" s="78">
        <v>0</v>
      </c>
      <c r="K192" s="78">
        <v>0</v>
      </c>
      <c r="L192" s="78">
        <v>0</v>
      </c>
      <c r="M192" s="78">
        <v>418</v>
      </c>
    </row>
    <row r="193" spans="3:13" ht="12">
      <c r="C193" s="74" t="s">
        <v>363</v>
      </c>
      <c r="D193" s="74" t="s">
        <v>364</v>
      </c>
      <c r="E193" s="79">
        <v>3</v>
      </c>
      <c r="F193" s="79">
        <v>5</v>
      </c>
      <c r="G193" s="79">
        <v>5</v>
      </c>
      <c r="H193" s="79">
        <v>29</v>
      </c>
      <c r="I193" s="79">
        <v>0</v>
      </c>
      <c r="J193" s="79">
        <v>0</v>
      </c>
      <c r="K193" s="79">
        <v>0</v>
      </c>
      <c r="L193" s="79">
        <v>0</v>
      </c>
      <c r="M193" s="79">
        <v>42</v>
      </c>
    </row>
    <row r="194" spans="3:13" ht="12">
      <c r="C194" s="74" t="s">
        <v>365</v>
      </c>
      <c r="D194" s="74" t="s">
        <v>355</v>
      </c>
      <c r="E194" s="79">
        <v>1</v>
      </c>
      <c r="F194" s="79">
        <v>1</v>
      </c>
      <c r="G194" s="79">
        <v>2</v>
      </c>
      <c r="H194" s="79">
        <v>2</v>
      </c>
      <c r="I194" s="79">
        <v>0</v>
      </c>
      <c r="J194" s="79">
        <v>0</v>
      </c>
      <c r="K194" s="79">
        <v>0</v>
      </c>
      <c r="L194" s="79">
        <v>0</v>
      </c>
      <c r="M194" s="79">
        <v>6</v>
      </c>
    </row>
    <row r="195" spans="3:13" ht="12">
      <c r="C195" s="74" t="s">
        <v>366</v>
      </c>
      <c r="D195" s="74" t="s">
        <v>367</v>
      </c>
      <c r="E195" s="79">
        <v>2</v>
      </c>
      <c r="F195" s="79">
        <v>0</v>
      </c>
      <c r="G195" s="79">
        <v>3</v>
      </c>
      <c r="H195" s="79">
        <v>1</v>
      </c>
      <c r="I195" s="79">
        <v>0</v>
      </c>
      <c r="J195" s="79">
        <v>0</v>
      </c>
      <c r="K195" s="79">
        <v>0</v>
      </c>
      <c r="L195" s="79">
        <v>0</v>
      </c>
      <c r="M195" s="79">
        <v>6</v>
      </c>
    </row>
    <row r="196" spans="3:13" ht="12">
      <c r="C196" s="74" t="s">
        <v>594</v>
      </c>
      <c r="D196" s="74" t="s">
        <v>595</v>
      </c>
      <c r="E196" s="79">
        <v>2</v>
      </c>
      <c r="F196" s="79">
        <v>0</v>
      </c>
      <c r="G196" s="79">
        <v>0</v>
      </c>
      <c r="H196" s="79">
        <v>0</v>
      </c>
      <c r="I196" s="79">
        <v>0</v>
      </c>
      <c r="J196" s="79">
        <v>0</v>
      </c>
      <c r="K196" s="79">
        <v>0</v>
      </c>
      <c r="L196" s="79">
        <v>0</v>
      </c>
      <c r="M196" s="79">
        <v>2</v>
      </c>
    </row>
    <row r="197" spans="3:13" ht="12">
      <c r="C197" s="74" t="s">
        <v>368</v>
      </c>
      <c r="D197" s="74" t="s">
        <v>369</v>
      </c>
      <c r="E197" s="79">
        <v>53</v>
      </c>
      <c r="F197" s="79">
        <v>43</v>
      </c>
      <c r="G197" s="79">
        <v>102</v>
      </c>
      <c r="H197" s="79">
        <v>164</v>
      </c>
      <c r="I197" s="79">
        <v>0</v>
      </c>
      <c r="J197" s="79">
        <v>0</v>
      </c>
      <c r="K197" s="79">
        <v>0</v>
      </c>
      <c r="L197" s="79">
        <v>0</v>
      </c>
      <c r="M197" s="79">
        <v>362</v>
      </c>
    </row>
    <row r="198" spans="2:13" ht="12">
      <c r="B198" s="77" t="s">
        <v>518</v>
      </c>
      <c r="C198" s="77"/>
      <c r="D198" s="77"/>
      <c r="E198" s="78">
        <v>427</v>
      </c>
      <c r="F198" s="78">
        <v>235</v>
      </c>
      <c r="G198" s="78">
        <v>301</v>
      </c>
      <c r="H198" s="78">
        <v>330</v>
      </c>
      <c r="I198" s="78">
        <v>0</v>
      </c>
      <c r="J198" s="78">
        <v>0</v>
      </c>
      <c r="K198" s="78">
        <v>0</v>
      </c>
      <c r="L198" s="78">
        <v>0</v>
      </c>
      <c r="M198" s="78">
        <v>1293</v>
      </c>
    </row>
    <row r="199" spans="3:13" ht="12">
      <c r="C199" s="74" t="s">
        <v>370</v>
      </c>
      <c r="D199" s="74" t="s">
        <v>371</v>
      </c>
      <c r="E199" s="79">
        <v>42</v>
      </c>
      <c r="F199" s="79">
        <v>22</v>
      </c>
      <c r="G199" s="79">
        <v>22</v>
      </c>
      <c r="H199" s="79">
        <v>39</v>
      </c>
      <c r="I199" s="79">
        <v>0</v>
      </c>
      <c r="J199" s="79">
        <v>0</v>
      </c>
      <c r="K199" s="79">
        <v>0</v>
      </c>
      <c r="L199" s="79">
        <v>0</v>
      </c>
      <c r="M199" s="79">
        <v>125</v>
      </c>
    </row>
    <row r="200" spans="3:13" ht="12">
      <c r="C200" s="74" t="s">
        <v>372</v>
      </c>
      <c r="D200" s="74" t="s">
        <v>373</v>
      </c>
      <c r="E200" s="79">
        <v>317</v>
      </c>
      <c r="F200" s="79">
        <v>159</v>
      </c>
      <c r="G200" s="79">
        <v>178</v>
      </c>
      <c r="H200" s="79">
        <v>151</v>
      </c>
      <c r="I200" s="79">
        <v>0</v>
      </c>
      <c r="J200" s="79">
        <v>0</v>
      </c>
      <c r="K200" s="79">
        <v>0</v>
      </c>
      <c r="L200" s="79">
        <v>0</v>
      </c>
      <c r="M200" s="79">
        <v>805</v>
      </c>
    </row>
    <row r="201" spans="3:13" ht="12">
      <c r="C201" s="74" t="s">
        <v>374</v>
      </c>
      <c r="D201" s="74" t="s">
        <v>375</v>
      </c>
      <c r="E201" s="79">
        <v>2</v>
      </c>
      <c r="F201" s="79">
        <v>7</v>
      </c>
      <c r="G201" s="79">
        <v>17</v>
      </c>
      <c r="H201" s="79">
        <v>25</v>
      </c>
      <c r="I201" s="79">
        <v>0</v>
      </c>
      <c r="J201" s="79">
        <v>0</v>
      </c>
      <c r="K201" s="79">
        <v>0</v>
      </c>
      <c r="L201" s="79">
        <v>0</v>
      </c>
      <c r="M201" s="79">
        <v>51</v>
      </c>
    </row>
    <row r="202" spans="3:13" ht="12">
      <c r="C202" s="74" t="s">
        <v>596</v>
      </c>
      <c r="D202" s="74" t="s">
        <v>597</v>
      </c>
      <c r="E202" s="79">
        <v>1</v>
      </c>
      <c r="F202" s="79">
        <v>1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2</v>
      </c>
    </row>
    <row r="203" spans="3:13" ht="12">
      <c r="C203" s="74" t="s">
        <v>376</v>
      </c>
      <c r="D203" s="74" t="s">
        <v>377</v>
      </c>
      <c r="E203" s="79">
        <v>0</v>
      </c>
      <c r="F203" s="79">
        <v>0</v>
      </c>
      <c r="G203" s="79">
        <v>1</v>
      </c>
      <c r="H203" s="79">
        <v>0</v>
      </c>
      <c r="I203" s="79">
        <v>0</v>
      </c>
      <c r="J203" s="79">
        <v>0</v>
      </c>
      <c r="K203" s="79">
        <v>0</v>
      </c>
      <c r="L203" s="79">
        <v>0</v>
      </c>
      <c r="M203" s="79">
        <v>1</v>
      </c>
    </row>
    <row r="204" spans="3:13" ht="12">
      <c r="C204" s="74" t="s">
        <v>378</v>
      </c>
      <c r="D204" s="74" t="s">
        <v>379</v>
      </c>
      <c r="E204" s="79">
        <v>9</v>
      </c>
      <c r="F204" s="79">
        <v>4</v>
      </c>
      <c r="G204" s="79">
        <v>14</v>
      </c>
      <c r="H204" s="79">
        <v>27</v>
      </c>
      <c r="I204" s="79">
        <v>0</v>
      </c>
      <c r="J204" s="79">
        <v>0</v>
      </c>
      <c r="K204" s="79">
        <v>0</v>
      </c>
      <c r="L204" s="79">
        <v>0</v>
      </c>
      <c r="M204" s="79">
        <v>54</v>
      </c>
    </row>
    <row r="205" spans="3:13" ht="12">
      <c r="C205" s="74" t="s">
        <v>380</v>
      </c>
      <c r="D205" s="74" t="s">
        <v>381</v>
      </c>
      <c r="E205" s="79">
        <v>8</v>
      </c>
      <c r="F205" s="79">
        <v>11</v>
      </c>
      <c r="G205" s="79">
        <v>17</v>
      </c>
      <c r="H205" s="79">
        <v>38</v>
      </c>
      <c r="I205" s="79">
        <v>0</v>
      </c>
      <c r="J205" s="79">
        <v>0</v>
      </c>
      <c r="K205" s="79">
        <v>0</v>
      </c>
      <c r="L205" s="79">
        <v>0</v>
      </c>
      <c r="M205" s="79">
        <v>74</v>
      </c>
    </row>
    <row r="206" spans="3:13" ht="12">
      <c r="C206" s="74" t="s">
        <v>382</v>
      </c>
      <c r="D206" s="74" t="s">
        <v>383</v>
      </c>
      <c r="E206" s="79">
        <v>48</v>
      </c>
      <c r="F206" s="79">
        <v>31</v>
      </c>
      <c r="G206" s="79">
        <v>52</v>
      </c>
      <c r="H206" s="79">
        <v>50</v>
      </c>
      <c r="I206" s="79">
        <v>0</v>
      </c>
      <c r="J206" s="79">
        <v>0</v>
      </c>
      <c r="K206" s="79">
        <v>0</v>
      </c>
      <c r="L206" s="79">
        <v>0</v>
      </c>
      <c r="M206" s="79">
        <v>181</v>
      </c>
    </row>
    <row r="207" spans="2:13" ht="12">
      <c r="B207" s="77" t="s">
        <v>598</v>
      </c>
      <c r="C207" s="77"/>
      <c r="D207" s="77"/>
      <c r="E207" s="78">
        <v>157</v>
      </c>
      <c r="F207" s="78">
        <v>130</v>
      </c>
      <c r="G207" s="78">
        <v>156</v>
      </c>
      <c r="H207" s="78">
        <v>244</v>
      </c>
      <c r="I207" s="78">
        <v>0</v>
      </c>
      <c r="J207" s="78">
        <v>0</v>
      </c>
      <c r="K207" s="78">
        <v>0</v>
      </c>
      <c r="L207" s="78">
        <v>0</v>
      </c>
      <c r="M207" s="78">
        <v>687</v>
      </c>
    </row>
    <row r="208" spans="3:13" ht="12">
      <c r="C208" s="74" t="s">
        <v>384</v>
      </c>
      <c r="D208" s="74" t="s">
        <v>385</v>
      </c>
      <c r="E208" s="79">
        <v>22</v>
      </c>
      <c r="F208" s="79">
        <v>13</v>
      </c>
      <c r="G208" s="79">
        <v>12</v>
      </c>
      <c r="H208" s="79">
        <v>46</v>
      </c>
      <c r="I208" s="79">
        <v>0</v>
      </c>
      <c r="J208" s="79">
        <v>0</v>
      </c>
      <c r="K208" s="79">
        <v>0</v>
      </c>
      <c r="L208" s="79">
        <v>0</v>
      </c>
      <c r="M208" s="79">
        <v>93</v>
      </c>
    </row>
    <row r="209" spans="3:13" ht="12">
      <c r="C209" s="74" t="s">
        <v>386</v>
      </c>
      <c r="D209" s="74" t="s">
        <v>387</v>
      </c>
      <c r="E209" s="79">
        <v>135</v>
      </c>
      <c r="F209" s="79">
        <v>117</v>
      </c>
      <c r="G209" s="79">
        <v>144</v>
      </c>
      <c r="H209" s="79">
        <v>198</v>
      </c>
      <c r="I209" s="79">
        <v>0</v>
      </c>
      <c r="J209" s="79">
        <v>0</v>
      </c>
      <c r="K209" s="79">
        <v>0</v>
      </c>
      <c r="L209" s="79">
        <v>0</v>
      </c>
      <c r="M209" s="79">
        <v>594</v>
      </c>
    </row>
    <row r="210" spans="1:13" ht="12">
      <c r="A210" s="77" t="s">
        <v>86</v>
      </c>
      <c r="B210" s="77"/>
      <c r="C210" s="77"/>
      <c r="D210" s="77"/>
      <c r="E210" s="79">
        <f>E211+E223+E229</f>
        <v>531</v>
      </c>
      <c r="F210" s="79">
        <f aca="true" t="shared" si="6" ref="F210:M210">F211+F223+F229</f>
        <v>412</v>
      </c>
      <c r="G210" s="79">
        <f t="shared" si="6"/>
        <v>612</v>
      </c>
      <c r="H210" s="79">
        <f t="shared" si="6"/>
        <v>915</v>
      </c>
      <c r="I210" s="79">
        <f t="shared" si="6"/>
        <v>0</v>
      </c>
      <c r="J210" s="79">
        <f t="shared" si="6"/>
        <v>354</v>
      </c>
      <c r="K210" s="79">
        <f t="shared" si="6"/>
        <v>16</v>
      </c>
      <c r="L210" s="79">
        <f t="shared" si="6"/>
        <v>170</v>
      </c>
      <c r="M210" s="79">
        <f t="shared" si="6"/>
        <v>3010</v>
      </c>
    </row>
    <row r="211" spans="2:13" ht="12">
      <c r="B211" s="80" t="s">
        <v>599</v>
      </c>
      <c r="C211" s="80"/>
      <c r="D211" s="80"/>
      <c r="E211" s="81">
        <f>SUM(E212:E222)</f>
        <v>380</v>
      </c>
      <c r="F211" s="81">
        <f aca="true" t="shared" si="7" ref="F211:M211">SUM(F212:F222)</f>
        <v>284</v>
      </c>
      <c r="G211" s="81">
        <f t="shared" si="7"/>
        <v>377</v>
      </c>
      <c r="H211" s="81">
        <f t="shared" si="7"/>
        <v>646</v>
      </c>
      <c r="I211" s="81">
        <f t="shared" si="7"/>
        <v>0</v>
      </c>
      <c r="J211" s="81">
        <f t="shared" si="7"/>
        <v>160</v>
      </c>
      <c r="K211" s="81">
        <f t="shared" si="7"/>
        <v>0</v>
      </c>
      <c r="L211" s="81">
        <f t="shared" si="7"/>
        <v>57</v>
      </c>
      <c r="M211" s="81">
        <f t="shared" si="7"/>
        <v>1904</v>
      </c>
    </row>
    <row r="212" spans="3:13" ht="12">
      <c r="C212" s="74" t="s">
        <v>600</v>
      </c>
      <c r="D212" s="74" t="s">
        <v>601</v>
      </c>
      <c r="E212" s="79">
        <v>0</v>
      </c>
      <c r="F212" s="79">
        <v>0</v>
      </c>
      <c r="G212" s="79">
        <v>0</v>
      </c>
      <c r="H212" s="79">
        <v>0</v>
      </c>
      <c r="I212" s="79">
        <v>0</v>
      </c>
      <c r="J212" s="79">
        <v>1</v>
      </c>
      <c r="K212" s="79">
        <v>0</v>
      </c>
      <c r="L212" s="79">
        <v>0</v>
      </c>
      <c r="M212" s="79">
        <v>1</v>
      </c>
    </row>
    <row r="213" spans="3:13" ht="12">
      <c r="C213" s="74" t="s">
        <v>388</v>
      </c>
      <c r="D213" s="74" t="s">
        <v>389</v>
      </c>
      <c r="E213" s="79">
        <v>0</v>
      </c>
      <c r="F213" s="79">
        <v>0</v>
      </c>
      <c r="G213" s="79">
        <v>0</v>
      </c>
      <c r="H213" s="79">
        <v>0</v>
      </c>
      <c r="I213" s="79">
        <v>0</v>
      </c>
      <c r="J213" s="79">
        <v>2</v>
      </c>
      <c r="K213" s="79">
        <v>0</v>
      </c>
      <c r="L213" s="79">
        <v>0</v>
      </c>
      <c r="M213" s="79">
        <v>2</v>
      </c>
    </row>
    <row r="214" spans="3:13" ht="12">
      <c r="C214" s="74" t="s">
        <v>390</v>
      </c>
      <c r="D214" s="74" t="s">
        <v>391</v>
      </c>
      <c r="E214" s="79">
        <v>0</v>
      </c>
      <c r="F214" s="79">
        <v>0</v>
      </c>
      <c r="G214" s="79">
        <v>0</v>
      </c>
      <c r="H214" s="79">
        <v>0</v>
      </c>
      <c r="I214" s="79">
        <v>0</v>
      </c>
      <c r="J214" s="79">
        <v>14</v>
      </c>
      <c r="K214" s="79">
        <v>0</v>
      </c>
      <c r="L214" s="79">
        <v>0</v>
      </c>
      <c r="M214" s="79">
        <v>14</v>
      </c>
    </row>
    <row r="215" spans="3:13" ht="12">
      <c r="C215" s="74" t="s">
        <v>392</v>
      </c>
      <c r="D215" s="74" t="s">
        <v>393</v>
      </c>
      <c r="E215" s="79">
        <v>0</v>
      </c>
      <c r="F215" s="79">
        <v>0</v>
      </c>
      <c r="G215" s="79">
        <v>0</v>
      </c>
      <c r="H215" s="79">
        <v>0</v>
      </c>
      <c r="I215" s="79">
        <v>0</v>
      </c>
      <c r="J215" s="79">
        <v>0</v>
      </c>
      <c r="K215" s="79">
        <v>0</v>
      </c>
      <c r="L215" s="79">
        <v>57</v>
      </c>
      <c r="M215" s="79">
        <v>57</v>
      </c>
    </row>
    <row r="216" spans="3:13" ht="12">
      <c r="C216" s="74" t="s">
        <v>394</v>
      </c>
      <c r="D216" s="74" t="s">
        <v>395</v>
      </c>
      <c r="E216" s="79">
        <v>273</v>
      </c>
      <c r="F216" s="79">
        <v>229</v>
      </c>
      <c r="G216" s="79">
        <v>285</v>
      </c>
      <c r="H216" s="79">
        <v>422</v>
      </c>
      <c r="I216" s="79">
        <v>0</v>
      </c>
      <c r="J216" s="79">
        <v>0</v>
      </c>
      <c r="K216" s="79">
        <v>0</v>
      </c>
      <c r="L216" s="79">
        <v>0</v>
      </c>
      <c r="M216" s="79">
        <v>1209</v>
      </c>
    </row>
    <row r="217" spans="3:16" ht="12.75">
      <c r="C217" s="74" t="s">
        <v>396</v>
      </c>
      <c r="D217" s="74" t="s">
        <v>397</v>
      </c>
      <c r="E217" s="79">
        <v>11</v>
      </c>
      <c r="F217" s="79">
        <v>6</v>
      </c>
      <c r="G217" s="79">
        <v>6</v>
      </c>
      <c r="H217" s="79">
        <v>33</v>
      </c>
      <c r="I217" s="79">
        <v>0</v>
      </c>
      <c r="J217" s="79">
        <v>0</v>
      </c>
      <c r="K217" s="79">
        <v>0</v>
      </c>
      <c r="L217" s="79">
        <v>0</v>
      </c>
      <c r="M217" s="79">
        <v>56</v>
      </c>
      <c r="O217"/>
      <c r="P217"/>
    </row>
    <row r="218" spans="3:16" ht="12.75">
      <c r="C218" s="74" t="s">
        <v>398</v>
      </c>
      <c r="D218" s="74" t="s">
        <v>399</v>
      </c>
      <c r="E218" s="79">
        <v>60</v>
      </c>
      <c r="F218" s="79">
        <v>27</v>
      </c>
      <c r="G218" s="79">
        <v>56</v>
      </c>
      <c r="H218" s="79">
        <v>115</v>
      </c>
      <c r="I218" s="79">
        <v>0</v>
      </c>
      <c r="J218" s="79">
        <v>0</v>
      </c>
      <c r="K218" s="79">
        <v>0</v>
      </c>
      <c r="L218" s="79">
        <v>0</v>
      </c>
      <c r="M218" s="79">
        <v>258</v>
      </c>
      <c r="O218"/>
      <c r="P218"/>
    </row>
    <row r="219" spans="3:13" ht="12">
      <c r="C219" s="74" t="s">
        <v>400</v>
      </c>
      <c r="D219" s="74" t="s">
        <v>401</v>
      </c>
      <c r="E219" s="79">
        <v>36</v>
      </c>
      <c r="F219" s="79">
        <v>22</v>
      </c>
      <c r="G219" s="79">
        <v>30</v>
      </c>
      <c r="H219" s="79">
        <v>76</v>
      </c>
      <c r="I219" s="79">
        <v>0</v>
      </c>
      <c r="J219" s="79">
        <v>0</v>
      </c>
      <c r="K219" s="79">
        <v>0</v>
      </c>
      <c r="L219" s="79">
        <v>0</v>
      </c>
      <c r="M219" s="79">
        <v>164</v>
      </c>
    </row>
    <row r="220" spans="3:13" ht="12">
      <c r="C220" s="74" t="s">
        <v>402</v>
      </c>
      <c r="D220" s="74" t="s">
        <v>393</v>
      </c>
      <c r="E220" s="79">
        <v>0</v>
      </c>
      <c r="F220" s="79">
        <v>0</v>
      </c>
      <c r="G220" s="79">
        <v>0</v>
      </c>
      <c r="H220" s="79">
        <v>0</v>
      </c>
      <c r="I220" s="79">
        <v>0</v>
      </c>
      <c r="J220" s="79">
        <v>57</v>
      </c>
      <c r="K220" s="79">
        <v>0</v>
      </c>
      <c r="L220" s="79">
        <v>0</v>
      </c>
      <c r="M220" s="79">
        <v>57</v>
      </c>
    </row>
    <row r="221" spans="3:13" ht="12">
      <c r="C221" s="74" t="s">
        <v>602</v>
      </c>
      <c r="D221" s="74" t="s">
        <v>603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1</v>
      </c>
      <c r="K221" s="79">
        <v>0</v>
      </c>
      <c r="L221" s="79">
        <v>0</v>
      </c>
      <c r="M221" s="79">
        <v>1</v>
      </c>
    </row>
    <row r="222" spans="3:13" ht="12">
      <c r="C222" s="74" t="s">
        <v>403</v>
      </c>
      <c r="D222" s="74" t="s">
        <v>404</v>
      </c>
      <c r="E222" s="79">
        <v>0</v>
      </c>
      <c r="F222" s="79">
        <v>0</v>
      </c>
      <c r="G222" s="79">
        <v>0</v>
      </c>
      <c r="H222" s="79">
        <v>0</v>
      </c>
      <c r="I222" s="79">
        <v>0</v>
      </c>
      <c r="J222" s="79">
        <v>85</v>
      </c>
      <c r="K222" s="79">
        <v>0</v>
      </c>
      <c r="L222" s="79">
        <v>0</v>
      </c>
      <c r="M222" s="79">
        <v>85</v>
      </c>
    </row>
    <row r="223" spans="2:13" ht="12">
      <c r="B223" s="77" t="s">
        <v>405</v>
      </c>
      <c r="C223" s="77"/>
      <c r="D223" s="77"/>
      <c r="E223" s="78">
        <f>SUM(E224:E228)</f>
        <v>0</v>
      </c>
      <c r="F223" s="78">
        <f aca="true" t="shared" si="8" ref="F223:M223">SUM(F224:F228)</f>
        <v>0</v>
      </c>
      <c r="G223" s="78">
        <f t="shared" si="8"/>
        <v>0</v>
      </c>
      <c r="H223" s="78">
        <f t="shared" si="8"/>
        <v>0</v>
      </c>
      <c r="I223" s="78">
        <f t="shared" si="8"/>
        <v>0</v>
      </c>
      <c r="J223" s="78">
        <f t="shared" si="8"/>
        <v>99</v>
      </c>
      <c r="K223" s="78">
        <f t="shared" si="8"/>
        <v>13</v>
      </c>
      <c r="L223" s="78">
        <f t="shared" si="8"/>
        <v>102</v>
      </c>
      <c r="M223" s="78">
        <f t="shared" si="8"/>
        <v>214</v>
      </c>
    </row>
    <row r="224" spans="2:13" ht="12">
      <c r="B224" s="84"/>
      <c r="C224" s="74" t="s">
        <v>406</v>
      </c>
      <c r="D224" s="74" t="s">
        <v>616</v>
      </c>
      <c r="E224" s="79">
        <v>0</v>
      </c>
      <c r="F224" s="79">
        <v>0</v>
      </c>
      <c r="G224" s="79">
        <v>0</v>
      </c>
      <c r="H224" s="79">
        <v>0</v>
      </c>
      <c r="I224" s="79">
        <v>0</v>
      </c>
      <c r="J224" s="79">
        <v>0</v>
      </c>
      <c r="K224" s="79">
        <v>6</v>
      </c>
      <c r="L224" s="79">
        <v>0</v>
      </c>
      <c r="M224" s="79">
        <v>6</v>
      </c>
    </row>
    <row r="225" spans="2:13" ht="12">
      <c r="B225" s="84"/>
      <c r="C225" s="74" t="s">
        <v>407</v>
      </c>
      <c r="D225" s="120" t="s">
        <v>617</v>
      </c>
      <c r="E225" s="79">
        <v>0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7</v>
      </c>
      <c r="L225" s="79">
        <v>0</v>
      </c>
      <c r="M225" s="79">
        <v>7</v>
      </c>
    </row>
    <row r="226" spans="3:13" ht="12">
      <c r="C226" s="74" t="s">
        <v>408</v>
      </c>
      <c r="D226" s="74" t="s">
        <v>409</v>
      </c>
      <c r="E226" s="79">
        <v>0</v>
      </c>
      <c r="F226" s="79">
        <v>0</v>
      </c>
      <c r="G226" s="79">
        <v>0</v>
      </c>
      <c r="H226" s="79">
        <v>0</v>
      </c>
      <c r="I226" s="79">
        <v>0</v>
      </c>
      <c r="J226" s="79">
        <v>96</v>
      </c>
      <c r="K226" s="79">
        <v>0</v>
      </c>
      <c r="L226" s="79">
        <v>102</v>
      </c>
      <c r="M226" s="79">
        <v>198</v>
      </c>
    </row>
    <row r="227" spans="3:13" ht="12">
      <c r="C227" s="74" t="s">
        <v>410</v>
      </c>
      <c r="D227" s="74" t="s">
        <v>411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2</v>
      </c>
      <c r="K227" s="79">
        <v>0</v>
      </c>
      <c r="L227" s="79">
        <v>0</v>
      </c>
      <c r="M227" s="79">
        <v>2</v>
      </c>
    </row>
    <row r="228" spans="3:13" ht="12">
      <c r="C228" s="74" t="s">
        <v>412</v>
      </c>
      <c r="D228" s="74" t="s">
        <v>413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1</v>
      </c>
      <c r="K228" s="79">
        <v>0</v>
      </c>
      <c r="L228" s="79">
        <v>0</v>
      </c>
      <c r="M228" s="79">
        <v>1</v>
      </c>
    </row>
    <row r="229" spans="2:14" ht="12">
      <c r="B229" s="77" t="s">
        <v>606</v>
      </c>
      <c r="C229" s="77"/>
      <c r="D229" s="77"/>
      <c r="E229" s="78">
        <f>SUM(E230:E234)</f>
        <v>151</v>
      </c>
      <c r="F229" s="78">
        <f aca="true" t="shared" si="9" ref="F229:M229">SUM(F230:F234)</f>
        <v>128</v>
      </c>
      <c r="G229" s="78">
        <f t="shared" si="9"/>
        <v>235</v>
      </c>
      <c r="H229" s="78">
        <f t="shared" si="9"/>
        <v>269</v>
      </c>
      <c r="I229" s="78">
        <f t="shared" si="9"/>
        <v>0</v>
      </c>
      <c r="J229" s="78">
        <f t="shared" si="9"/>
        <v>95</v>
      </c>
      <c r="K229" s="78">
        <f t="shared" si="9"/>
        <v>3</v>
      </c>
      <c r="L229" s="78">
        <f t="shared" si="9"/>
        <v>11</v>
      </c>
      <c r="M229" s="78">
        <f t="shared" si="9"/>
        <v>892</v>
      </c>
      <c r="N229" s="79"/>
    </row>
    <row r="230" spans="3:13" ht="12">
      <c r="C230" s="74" t="s">
        <v>607</v>
      </c>
      <c r="D230" s="74" t="s">
        <v>619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3</v>
      </c>
      <c r="L230" s="79">
        <v>0</v>
      </c>
      <c r="M230" s="79">
        <v>3</v>
      </c>
    </row>
    <row r="231" spans="3:13" ht="12">
      <c r="C231" s="74" t="s">
        <v>414</v>
      </c>
      <c r="D231" s="74" t="s">
        <v>415</v>
      </c>
      <c r="E231" s="79">
        <v>9</v>
      </c>
      <c r="F231" s="79">
        <v>10</v>
      </c>
      <c r="G231" s="79">
        <v>12</v>
      </c>
      <c r="H231" s="79">
        <v>7</v>
      </c>
      <c r="I231" s="79">
        <v>0</v>
      </c>
      <c r="J231" s="79">
        <v>95</v>
      </c>
      <c r="K231" s="79">
        <v>0</v>
      </c>
      <c r="L231" s="79">
        <v>11</v>
      </c>
      <c r="M231" s="79">
        <v>144</v>
      </c>
    </row>
    <row r="232" spans="3:13" ht="12">
      <c r="C232" s="74" t="s">
        <v>416</v>
      </c>
      <c r="D232" s="74" t="s">
        <v>417</v>
      </c>
      <c r="E232" s="79">
        <v>6</v>
      </c>
      <c r="F232" s="79">
        <v>8</v>
      </c>
      <c r="G232" s="79">
        <v>12</v>
      </c>
      <c r="H232" s="79">
        <v>17</v>
      </c>
      <c r="I232" s="79">
        <v>0</v>
      </c>
      <c r="J232" s="79">
        <v>0</v>
      </c>
      <c r="K232" s="79">
        <v>0</v>
      </c>
      <c r="L232" s="79">
        <v>0</v>
      </c>
      <c r="M232" s="79">
        <v>43</v>
      </c>
    </row>
    <row r="233" spans="3:13" ht="12">
      <c r="C233" s="74" t="s">
        <v>418</v>
      </c>
      <c r="D233" s="74" t="s">
        <v>419</v>
      </c>
      <c r="E233" s="79">
        <v>115</v>
      </c>
      <c r="F233" s="79">
        <v>92</v>
      </c>
      <c r="G233" s="79">
        <v>181</v>
      </c>
      <c r="H233" s="79">
        <v>205</v>
      </c>
      <c r="I233" s="79">
        <v>0</v>
      </c>
      <c r="J233" s="79">
        <v>0</v>
      </c>
      <c r="K233" s="79">
        <v>0</v>
      </c>
      <c r="L233" s="79">
        <v>0</v>
      </c>
      <c r="M233" s="79">
        <v>593</v>
      </c>
    </row>
    <row r="234" spans="3:13" ht="12">
      <c r="C234" s="74" t="s">
        <v>420</v>
      </c>
      <c r="D234" s="74" t="s">
        <v>421</v>
      </c>
      <c r="E234" s="79">
        <v>21</v>
      </c>
      <c r="F234" s="79">
        <v>18</v>
      </c>
      <c r="G234" s="79">
        <v>30</v>
      </c>
      <c r="H234" s="79">
        <v>40</v>
      </c>
      <c r="I234" s="79">
        <v>0</v>
      </c>
      <c r="J234" s="79">
        <v>0</v>
      </c>
      <c r="K234" s="79">
        <v>0</v>
      </c>
      <c r="L234" s="79">
        <v>0</v>
      </c>
      <c r="M234" s="79">
        <v>109</v>
      </c>
    </row>
    <row r="235" spans="1:13" ht="12">
      <c r="A235" s="77" t="s">
        <v>90</v>
      </c>
      <c r="B235" s="77"/>
      <c r="C235" s="77"/>
      <c r="D235" s="77"/>
      <c r="E235" s="78">
        <v>213</v>
      </c>
      <c r="F235" s="78">
        <v>209</v>
      </c>
      <c r="G235" s="78">
        <v>260</v>
      </c>
      <c r="H235" s="78">
        <v>341</v>
      </c>
      <c r="I235" s="78">
        <v>0</v>
      </c>
      <c r="J235" s="78">
        <v>162</v>
      </c>
      <c r="K235" s="78">
        <v>0</v>
      </c>
      <c r="L235" s="78">
        <v>0</v>
      </c>
      <c r="M235" s="78">
        <v>1185</v>
      </c>
    </row>
    <row r="236" spans="2:13" ht="12">
      <c r="B236" s="77" t="s">
        <v>91</v>
      </c>
      <c r="C236" s="77"/>
      <c r="D236" s="77"/>
      <c r="E236" s="78">
        <v>5</v>
      </c>
      <c r="F236" s="78">
        <v>2</v>
      </c>
      <c r="G236" s="78">
        <v>10</v>
      </c>
      <c r="H236" s="78">
        <v>7</v>
      </c>
      <c r="I236" s="78">
        <v>0</v>
      </c>
      <c r="J236" s="78">
        <v>10</v>
      </c>
      <c r="K236" s="78">
        <v>0</v>
      </c>
      <c r="L236" s="78">
        <v>0</v>
      </c>
      <c r="M236" s="78">
        <v>34</v>
      </c>
    </row>
    <row r="237" spans="3:13" ht="12">
      <c r="C237" s="74" t="s">
        <v>422</v>
      </c>
      <c r="D237" s="74" t="s">
        <v>423</v>
      </c>
      <c r="E237" s="79">
        <v>5</v>
      </c>
      <c r="F237" s="79">
        <v>2</v>
      </c>
      <c r="G237" s="79">
        <v>10</v>
      </c>
      <c r="H237" s="79">
        <v>7</v>
      </c>
      <c r="I237" s="79">
        <v>0</v>
      </c>
      <c r="J237" s="79">
        <v>10</v>
      </c>
      <c r="K237" s="79">
        <v>0</v>
      </c>
      <c r="L237" s="79">
        <v>0</v>
      </c>
      <c r="M237" s="79">
        <v>34</v>
      </c>
    </row>
    <row r="238" spans="2:13" ht="12">
      <c r="B238" s="77" t="s">
        <v>92</v>
      </c>
      <c r="C238" s="77"/>
      <c r="D238" s="77"/>
      <c r="E238" s="78">
        <v>59</v>
      </c>
      <c r="F238" s="78">
        <v>67</v>
      </c>
      <c r="G238" s="78">
        <v>105</v>
      </c>
      <c r="H238" s="78">
        <v>156</v>
      </c>
      <c r="I238" s="78">
        <v>0</v>
      </c>
      <c r="J238" s="78">
        <v>36</v>
      </c>
      <c r="K238" s="78">
        <v>0</v>
      </c>
      <c r="L238" s="78">
        <v>0</v>
      </c>
      <c r="M238" s="78">
        <v>423</v>
      </c>
    </row>
    <row r="239" spans="3:13" ht="12">
      <c r="C239" s="74" t="s">
        <v>424</v>
      </c>
      <c r="D239" s="74" t="s">
        <v>425</v>
      </c>
      <c r="E239" s="79">
        <v>59</v>
      </c>
      <c r="F239" s="79">
        <v>59</v>
      </c>
      <c r="G239" s="79">
        <v>51</v>
      </c>
      <c r="H239" s="79">
        <v>5</v>
      </c>
      <c r="I239" s="79">
        <v>0</v>
      </c>
      <c r="J239" s="79">
        <v>0</v>
      </c>
      <c r="K239" s="79">
        <v>0</v>
      </c>
      <c r="L239" s="79">
        <v>0</v>
      </c>
      <c r="M239" s="79">
        <v>174</v>
      </c>
    </row>
    <row r="240" spans="3:13" ht="12">
      <c r="C240" s="74" t="s">
        <v>426</v>
      </c>
      <c r="D240" s="74" t="s">
        <v>427</v>
      </c>
      <c r="E240" s="79">
        <v>0</v>
      </c>
      <c r="F240" s="79">
        <v>4</v>
      </c>
      <c r="G240" s="79">
        <v>25</v>
      </c>
      <c r="H240" s="79">
        <v>32</v>
      </c>
      <c r="I240" s="79">
        <v>0</v>
      </c>
      <c r="J240" s="79">
        <v>0</v>
      </c>
      <c r="K240" s="79">
        <v>0</v>
      </c>
      <c r="L240" s="79">
        <v>0</v>
      </c>
      <c r="M240" s="79">
        <v>61</v>
      </c>
    </row>
    <row r="241" spans="3:13" ht="12">
      <c r="C241" s="74" t="s">
        <v>428</v>
      </c>
      <c r="D241" s="74" t="s">
        <v>429</v>
      </c>
      <c r="E241" s="79">
        <v>0</v>
      </c>
      <c r="F241" s="79">
        <v>0</v>
      </c>
      <c r="G241" s="79">
        <v>6</v>
      </c>
      <c r="H241" s="79">
        <v>20</v>
      </c>
      <c r="I241" s="79">
        <v>0</v>
      </c>
      <c r="J241" s="79">
        <v>0</v>
      </c>
      <c r="K241" s="79">
        <v>0</v>
      </c>
      <c r="L241" s="79">
        <v>0</v>
      </c>
      <c r="M241" s="79">
        <v>26</v>
      </c>
    </row>
    <row r="242" spans="3:13" ht="12">
      <c r="C242" s="74" t="s">
        <v>437</v>
      </c>
      <c r="D242" s="74" t="s">
        <v>438</v>
      </c>
      <c r="E242" s="79">
        <v>0</v>
      </c>
      <c r="F242" s="79">
        <v>0</v>
      </c>
      <c r="G242" s="79">
        <v>0</v>
      </c>
      <c r="H242" s="79">
        <v>0</v>
      </c>
      <c r="I242" s="79">
        <v>0</v>
      </c>
      <c r="J242" s="79">
        <v>27</v>
      </c>
      <c r="K242" s="79">
        <v>0</v>
      </c>
      <c r="L242" s="79">
        <v>0</v>
      </c>
      <c r="M242" s="79">
        <v>27</v>
      </c>
    </row>
    <row r="243" spans="3:13" ht="12">
      <c r="C243" s="74" t="s">
        <v>430</v>
      </c>
      <c r="D243" s="74" t="s">
        <v>431</v>
      </c>
      <c r="E243" s="79">
        <v>0</v>
      </c>
      <c r="F243" s="79">
        <v>0</v>
      </c>
      <c r="G243" s="79">
        <v>2</v>
      </c>
      <c r="H243" s="79">
        <v>2</v>
      </c>
      <c r="I243" s="79">
        <v>0</v>
      </c>
      <c r="J243" s="79">
        <v>0</v>
      </c>
      <c r="K243" s="79">
        <v>0</v>
      </c>
      <c r="L243" s="79">
        <v>0</v>
      </c>
      <c r="M243" s="79">
        <v>4</v>
      </c>
    </row>
    <row r="244" spans="3:13" ht="12">
      <c r="C244" s="74" t="s">
        <v>432</v>
      </c>
      <c r="D244" s="74" t="s">
        <v>433</v>
      </c>
      <c r="E244" s="79">
        <v>0</v>
      </c>
      <c r="F244" s="79">
        <v>1</v>
      </c>
      <c r="G244" s="79">
        <v>8</v>
      </c>
      <c r="H244" s="79">
        <v>31</v>
      </c>
      <c r="I244" s="79">
        <v>0</v>
      </c>
      <c r="J244" s="79">
        <v>0</v>
      </c>
      <c r="K244" s="79">
        <v>0</v>
      </c>
      <c r="L244" s="79">
        <v>0</v>
      </c>
      <c r="M244" s="79">
        <v>40</v>
      </c>
    </row>
    <row r="245" spans="3:13" ht="12">
      <c r="C245" s="74" t="s">
        <v>434</v>
      </c>
      <c r="D245" s="74" t="s">
        <v>221</v>
      </c>
      <c r="E245" s="79">
        <v>0</v>
      </c>
      <c r="F245" s="79">
        <v>3</v>
      </c>
      <c r="G245" s="79">
        <v>10</v>
      </c>
      <c r="H245" s="79">
        <v>49</v>
      </c>
      <c r="I245" s="79">
        <v>0</v>
      </c>
      <c r="J245" s="79">
        <v>0</v>
      </c>
      <c r="K245" s="79">
        <v>0</v>
      </c>
      <c r="L245" s="79">
        <v>0</v>
      </c>
      <c r="M245" s="79">
        <v>62</v>
      </c>
    </row>
    <row r="246" spans="3:13" ht="12">
      <c r="C246" s="74" t="s">
        <v>435</v>
      </c>
      <c r="D246" s="74" t="s">
        <v>436</v>
      </c>
      <c r="E246" s="79">
        <v>0</v>
      </c>
      <c r="F246" s="79">
        <v>0</v>
      </c>
      <c r="G246" s="79">
        <v>0</v>
      </c>
      <c r="H246" s="79">
        <v>0</v>
      </c>
      <c r="I246" s="79">
        <v>0</v>
      </c>
      <c r="J246" s="79">
        <v>9</v>
      </c>
      <c r="K246" s="79">
        <v>0</v>
      </c>
      <c r="L246" s="79">
        <v>0</v>
      </c>
      <c r="M246" s="79">
        <v>9</v>
      </c>
    </row>
    <row r="247" spans="3:13" ht="12">
      <c r="C247" s="74" t="s">
        <v>439</v>
      </c>
      <c r="D247" s="74" t="s">
        <v>440</v>
      </c>
      <c r="E247" s="79">
        <v>0</v>
      </c>
      <c r="F247" s="79">
        <v>0</v>
      </c>
      <c r="G247" s="79">
        <v>3</v>
      </c>
      <c r="H247" s="79">
        <v>17</v>
      </c>
      <c r="I247" s="79">
        <v>0</v>
      </c>
      <c r="J247" s="79">
        <v>0</v>
      </c>
      <c r="K247" s="79">
        <v>0</v>
      </c>
      <c r="L247" s="79">
        <v>0</v>
      </c>
      <c r="M247" s="79">
        <v>20</v>
      </c>
    </row>
    <row r="248" spans="2:13" ht="12">
      <c r="B248" s="77" t="s">
        <v>93</v>
      </c>
      <c r="C248" s="77"/>
      <c r="D248" s="77"/>
      <c r="E248" s="78">
        <v>74</v>
      </c>
      <c r="F248" s="78">
        <v>67</v>
      </c>
      <c r="G248" s="78">
        <v>68</v>
      </c>
      <c r="H248" s="78">
        <v>85</v>
      </c>
      <c r="I248" s="78">
        <v>0</v>
      </c>
      <c r="J248" s="78">
        <v>76</v>
      </c>
      <c r="K248" s="78">
        <v>0</v>
      </c>
      <c r="L248" s="78">
        <v>0</v>
      </c>
      <c r="M248" s="78">
        <v>370</v>
      </c>
    </row>
    <row r="249" spans="3:13" ht="12">
      <c r="C249" s="74" t="s">
        <v>441</v>
      </c>
      <c r="D249" s="74" t="s">
        <v>442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7</v>
      </c>
      <c r="K249" s="79">
        <v>0</v>
      </c>
      <c r="L249" s="79">
        <v>0</v>
      </c>
      <c r="M249" s="79">
        <v>7</v>
      </c>
    </row>
    <row r="250" spans="3:13" ht="12">
      <c r="C250" s="74" t="s">
        <v>443</v>
      </c>
      <c r="D250" s="74" t="s">
        <v>444</v>
      </c>
      <c r="E250" s="79">
        <v>0</v>
      </c>
      <c r="F250" s="79">
        <v>0</v>
      </c>
      <c r="G250" s="79">
        <v>0</v>
      </c>
      <c r="H250" s="79">
        <v>0</v>
      </c>
      <c r="I250" s="79">
        <v>0</v>
      </c>
      <c r="J250" s="79">
        <v>2</v>
      </c>
      <c r="K250" s="79">
        <v>0</v>
      </c>
      <c r="L250" s="79">
        <v>0</v>
      </c>
      <c r="M250" s="79">
        <v>2</v>
      </c>
    </row>
    <row r="251" spans="3:13" ht="12">
      <c r="C251" s="74" t="s">
        <v>445</v>
      </c>
      <c r="D251" s="74" t="s">
        <v>446</v>
      </c>
      <c r="E251" s="79">
        <v>0</v>
      </c>
      <c r="F251" s="79">
        <v>0</v>
      </c>
      <c r="G251" s="79">
        <v>0</v>
      </c>
      <c r="H251" s="79">
        <v>0</v>
      </c>
      <c r="I251" s="79">
        <v>0</v>
      </c>
      <c r="J251" s="79">
        <v>30</v>
      </c>
      <c r="K251" s="79">
        <v>0</v>
      </c>
      <c r="L251" s="79">
        <v>0</v>
      </c>
      <c r="M251" s="79">
        <v>30</v>
      </c>
    </row>
    <row r="252" spans="3:13" ht="12">
      <c r="C252" s="74" t="s">
        <v>447</v>
      </c>
      <c r="D252" s="74" t="s">
        <v>448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3</v>
      </c>
      <c r="K252" s="79">
        <v>0</v>
      </c>
      <c r="L252" s="79">
        <v>0</v>
      </c>
      <c r="M252" s="79">
        <v>3</v>
      </c>
    </row>
    <row r="253" spans="3:13" ht="12">
      <c r="C253" s="74" t="s">
        <v>449</v>
      </c>
      <c r="D253" s="74" t="s">
        <v>450</v>
      </c>
      <c r="E253" s="79">
        <v>0</v>
      </c>
      <c r="F253" s="79">
        <v>0</v>
      </c>
      <c r="G253" s="79">
        <v>0</v>
      </c>
      <c r="H253" s="79">
        <v>0</v>
      </c>
      <c r="I253" s="79">
        <v>0</v>
      </c>
      <c r="J253" s="79">
        <v>33</v>
      </c>
      <c r="K253" s="79">
        <v>0</v>
      </c>
      <c r="L253" s="79">
        <v>0</v>
      </c>
      <c r="M253" s="79">
        <v>33</v>
      </c>
    </row>
    <row r="254" spans="3:13" ht="12">
      <c r="C254" s="74" t="s">
        <v>608</v>
      </c>
      <c r="D254" s="74" t="s">
        <v>609</v>
      </c>
      <c r="E254" s="79">
        <v>0</v>
      </c>
      <c r="F254" s="79">
        <v>0</v>
      </c>
      <c r="G254" s="79">
        <v>0</v>
      </c>
      <c r="H254" s="79">
        <v>0</v>
      </c>
      <c r="I254" s="79">
        <v>0</v>
      </c>
      <c r="J254" s="79">
        <v>1</v>
      </c>
      <c r="K254" s="79">
        <v>0</v>
      </c>
      <c r="L254" s="79">
        <v>0</v>
      </c>
      <c r="M254" s="79">
        <v>1</v>
      </c>
    </row>
    <row r="255" spans="3:13" ht="12">
      <c r="C255" s="74" t="s">
        <v>451</v>
      </c>
      <c r="D255" s="74" t="s">
        <v>452</v>
      </c>
      <c r="E255" s="79">
        <v>16</v>
      </c>
      <c r="F255" s="79">
        <v>5</v>
      </c>
      <c r="G255" s="79">
        <v>12</v>
      </c>
      <c r="H255" s="79">
        <v>13</v>
      </c>
      <c r="I255" s="79">
        <v>0</v>
      </c>
      <c r="J255" s="79">
        <v>0</v>
      </c>
      <c r="K255" s="79">
        <v>0</v>
      </c>
      <c r="L255" s="79">
        <v>0</v>
      </c>
      <c r="M255" s="79">
        <v>46</v>
      </c>
    </row>
    <row r="256" spans="3:13" ht="12">
      <c r="C256" s="74" t="s">
        <v>453</v>
      </c>
      <c r="D256" s="74" t="s">
        <v>454</v>
      </c>
      <c r="E256" s="79">
        <v>1</v>
      </c>
      <c r="F256" s="79">
        <v>2</v>
      </c>
      <c r="G256" s="79">
        <v>1</v>
      </c>
      <c r="H256" s="79">
        <v>2</v>
      </c>
      <c r="I256" s="79">
        <v>0</v>
      </c>
      <c r="J256" s="79">
        <v>0</v>
      </c>
      <c r="K256" s="79">
        <v>0</v>
      </c>
      <c r="L256" s="79">
        <v>0</v>
      </c>
      <c r="M256" s="79">
        <v>6</v>
      </c>
    </row>
    <row r="257" spans="3:13" ht="12">
      <c r="C257" s="74" t="s">
        <v>455</v>
      </c>
      <c r="D257" s="74" t="s">
        <v>456</v>
      </c>
      <c r="E257" s="79">
        <v>27</v>
      </c>
      <c r="F257" s="79">
        <v>25</v>
      </c>
      <c r="G257" s="79">
        <v>20</v>
      </c>
      <c r="H257" s="79">
        <v>29</v>
      </c>
      <c r="I257" s="79">
        <v>0</v>
      </c>
      <c r="J257" s="79">
        <v>0</v>
      </c>
      <c r="K257" s="79">
        <v>0</v>
      </c>
      <c r="L257" s="79">
        <v>0</v>
      </c>
      <c r="M257" s="79">
        <v>101</v>
      </c>
    </row>
    <row r="258" spans="3:13" ht="12">
      <c r="C258" s="74" t="s">
        <v>457</v>
      </c>
      <c r="D258" s="74" t="s">
        <v>458</v>
      </c>
      <c r="E258" s="79">
        <v>4</v>
      </c>
      <c r="F258" s="79">
        <v>2</v>
      </c>
      <c r="G258" s="79">
        <v>4</v>
      </c>
      <c r="H258" s="79">
        <v>0</v>
      </c>
      <c r="I258" s="79">
        <v>0</v>
      </c>
      <c r="J258" s="79">
        <v>0</v>
      </c>
      <c r="K258" s="79">
        <v>0</v>
      </c>
      <c r="L258" s="79">
        <v>0</v>
      </c>
      <c r="M258" s="79">
        <v>10</v>
      </c>
    </row>
    <row r="259" spans="3:13" ht="12">
      <c r="C259" s="74" t="s">
        <v>459</v>
      </c>
      <c r="D259" s="74" t="s">
        <v>460</v>
      </c>
      <c r="E259" s="79">
        <v>5</v>
      </c>
      <c r="F259" s="79">
        <v>7</v>
      </c>
      <c r="G259" s="79">
        <v>2</v>
      </c>
      <c r="H259" s="79">
        <v>6</v>
      </c>
      <c r="I259" s="79">
        <v>0</v>
      </c>
      <c r="J259" s="79">
        <v>0</v>
      </c>
      <c r="K259" s="79">
        <v>0</v>
      </c>
      <c r="L259" s="79">
        <v>0</v>
      </c>
      <c r="M259" s="79">
        <v>20</v>
      </c>
    </row>
    <row r="260" spans="3:13" ht="12">
      <c r="C260" s="74" t="s">
        <v>461</v>
      </c>
      <c r="D260" s="74" t="s">
        <v>462</v>
      </c>
      <c r="E260" s="79">
        <v>1</v>
      </c>
      <c r="F260" s="79">
        <v>0</v>
      </c>
      <c r="G260" s="79">
        <v>0</v>
      </c>
      <c r="H260" s="79">
        <v>1</v>
      </c>
      <c r="I260" s="79">
        <v>0</v>
      </c>
      <c r="J260" s="79">
        <v>0</v>
      </c>
      <c r="K260" s="79">
        <v>0</v>
      </c>
      <c r="L260" s="79">
        <v>0</v>
      </c>
      <c r="M260" s="79">
        <v>2</v>
      </c>
    </row>
    <row r="261" spans="3:13" ht="12">
      <c r="C261" s="74" t="s">
        <v>463</v>
      </c>
      <c r="D261" s="74" t="s">
        <v>448</v>
      </c>
      <c r="E261" s="79">
        <v>0</v>
      </c>
      <c r="F261" s="79">
        <v>0</v>
      </c>
      <c r="G261" s="79">
        <v>0</v>
      </c>
      <c r="H261" s="79">
        <v>1</v>
      </c>
      <c r="I261" s="79">
        <v>0</v>
      </c>
      <c r="J261" s="79">
        <v>0</v>
      </c>
      <c r="K261" s="79">
        <v>0</v>
      </c>
      <c r="L261" s="79">
        <v>0</v>
      </c>
      <c r="M261" s="79">
        <v>1</v>
      </c>
    </row>
    <row r="262" spans="3:13" ht="12">
      <c r="C262" s="74" t="s">
        <v>464</v>
      </c>
      <c r="D262" s="74" t="s">
        <v>465</v>
      </c>
      <c r="E262" s="79">
        <v>1</v>
      </c>
      <c r="F262" s="79">
        <v>3</v>
      </c>
      <c r="G262" s="79">
        <v>3</v>
      </c>
      <c r="H262" s="79">
        <v>2</v>
      </c>
      <c r="I262" s="79">
        <v>0</v>
      </c>
      <c r="J262" s="79">
        <v>0</v>
      </c>
      <c r="K262" s="79">
        <v>0</v>
      </c>
      <c r="L262" s="79">
        <v>0</v>
      </c>
      <c r="M262" s="79">
        <v>9</v>
      </c>
    </row>
    <row r="263" spans="3:13" ht="12">
      <c r="C263" s="74" t="s">
        <v>466</v>
      </c>
      <c r="D263" s="74" t="s">
        <v>450</v>
      </c>
      <c r="E263" s="79">
        <v>5</v>
      </c>
      <c r="F263" s="79">
        <v>7</v>
      </c>
      <c r="G263" s="79">
        <v>8</v>
      </c>
      <c r="H263" s="79">
        <v>13</v>
      </c>
      <c r="I263" s="79">
        <v>0</v>
      </c>
      <c r="J263" s="79">
        <v>0</v>
      </c>
      <c r="K263" s="79">
        <v>0</v>
      </c>
      <c r="L263" s="79">
        <v>0</v>
      </c>
      <c r="M263" s="79">
        <v>33</v>
      </c>
    </row>
    <row r="264" spans="3:13" ht="12">
      <c r="C264" s="74" t="s">
        <v>467</v>
      </c>
      <c r="D264" s="74" t="s">
        <v>468</v>
      </c>
      <c r="E264" s="79">
        <v>0</v>
      </c>
      <c r="F264" s="79">
        <v>4</v>
      </c>
      <c r="G264" s="79">
        <v>0</v>
      </c>
      <c r="H264" s="79">
        <v>1</v>
      </c>
      <c r="I264" s="79">
        <v>0</v>
      </c>
      <c r="J264" s="79">
        <v>0</v>
      </c>
      <c r="K264" s="79">
        <v>0</v>
      </c>
      <c r="L264" s="79">
        <v>0</v>
      </c>
      <c r="M264" s="79">
        <v>5</v>
      </c>
    </row>
    <row r="265" spans="3:13" ht="12">
      <c r="C265" s="74" t="s">
        <v>469</v>
      </c>
      <c r="D265" s="74" t="s">
        <v>470</v>
      </c>
      <c r="E265" s="79">
        <v>7</v>
      </c>
      <c r="F265" s="79">
        <v>5</v>
      </c>
      <c r="G265" s="79">
        <v>4</v>
      </c>
      <c r="H265" s="79">
        <v>3</v>
      </c>
      <c r="I265" s="79">
        <v>0</v>
      </c>
      <c r="J265" s="79">
        <v>0</v>
      </c>
      <c r="K265" s="79">
        <v>0</v>
      </c>
      <c r="L265" s="79">
        <v>0</v>
      </c>
      <c r="M265" s="79">
        <v>19</v>
      </c>
    </row>
    <row r="266" spans="3:13" ht="12">
      <c r="C266" s="74" t="s">
        <v>471</v>
      </c>
      <c r="D266" s="74" t="s">
        <v>472</v>
      </c>
      <c r="E266" s="79">
        <v>3</v>
      </c>
      <c r="F266" s="79">
        <v>1</v>
      </c>
      <c r="G266" s="79">
        <v>4</v>
      </c>
      <c r="H266" s="79">
        <v>2</v>
      </c>
      <c r="I266" s="79">
        <v>0</v>
      </c>
      <c r="J266" s="79">
        <v>0</v>
      </c>
      <c r="K266" s="79">
        <v>0</v>
      </c>
      <c r="L266" s="79">
        <v>0</v>
      </c>
      <c r="M266" s="79">
        <v>10</v>
      </c>
    </row>
    <row r="267" spans="3:13" ht="12">
      <c r="C267" s="74" t="s">
        <v>473</v>
      </c>
      <c r="D267" s="74" t="s">
        <v>474</v>
      </c>
      <c r="E267" s="79">
        <v>4</v>
      </c>
      <c r="F267" s="79">
        <v>6</v>
      </c>
      <c r="G267" s="79">
        <v>10</v>
      </c>
      <c r="H267" s="79">
        <v>12</v>
      </c>
      <c r="I267" s="79">
        <v>0</v>
      </c>
      <c r="J267" s="79">
        <v>0</v>
      </c>
      <c r="K267" s="79">
        <v>0</v>
      </c>
      <c r="L267" s="79">
        <v>0</v>
      </c>
      <c r="M267" s="79">
        <v>32</v>
      </c>
    </row>
    <row r="268" spans="2:13" ht="12">
      <c r="B268" s="77" t="s">
        <v>94</v>
      </c>
      <c r="C268" s="77"/>
      <c r="D268" s="77"/>
      <c r="E268" s="78">
        <v>75</v>
      </c>
      <c r="F268" s="78">
        <v>73</v>
      </c>
      <c r="G268" s="78">
        <v>77</v>
      </c>
      <c r="H268" s="78">
        <v>93</v>
      </c>
      <c r="I268" s="78">
        <v>0</v>
      </c>
      <c r="J268" s="78">
        <v>40</v>
      </c>
      <c r="K268" s="78">
        <v>0</v>
      </c>
      <c r="L268" s="78">
        <v>0</v>
      </c>
      <c r="M268" s="78">
        <v>358</v>
      </c>
    </row>
    <row r="269" spans="3:13" ht="12">
      <c r="C269" s="74" t="s">
        <v>475</v>
      </c>
      <c r="D269" s="74" t="s">
        <v>476</v>
      </c>
      <c r="E269" s="79">
        <v>0</v>
      </c>
      <c r="F269" s="79">
        <v>0</v>
      </c>
      <c r="G269" s="79">
        <v>0</v>
      </c>
      <c r="H269" s="79">
        <v>0</v>
      </c>
      <c r="I269" s="79">
        <v>0</v>
      </c>
      <c r="J269" s="79">
        <v>26</v>
      </c>
      <c r="K269" s="79">
        <v>0</v>
      </c>
      <c r="L269" s="79">
        <v>0</v>
      </c>
      <c r="M269" s="79">
        <v>26</v>
      </c>
    </row>
    <row r="270" spans="3:13" ht="12">
      <c r="C270" s="74" t="s">
        <v>477</v>
      </c>
      <c r="D270" s="74" t="s">
        <v>478</v>
      </c>
      <c r="E270" s="79">
        <v>12</v>
      </c>
      <c r="F270" s="79">
        <v>14</v>
      </c>
      <c r="G270" s="79">
        <v>16</v>
      </c>
      <c r="H270" s="79">
        <v>19</v>
      </c>
      <c r="I270" s="79">
        <v>0</v>
      </c>
      <c r="J270" s="79">
        <v>14</v>
      </c>
      <c r="K270" s="79">
        <v>0</v>
      </c>
      <c r="L270" s="79">
        <v>0</v>
      </c>
      <c r="M270" s="79">
        <v>75</v>
      </c>
    </row>
    <row r="271" spans="3:13" ht="12">
      <c r="C271" s="74" t="s">
        <v>479</v>
      </c>
      <c r="D271" s="74" t="s">
        <v>480</v>
      </c>
      <c r="E271" s="79">
        <v>13</v>
      </c>
      <c r="F271" s="79">
        <v>7</v>
      </c>
      <c r="G271" s="79">
        <v>15</v>
      </c>
      <c r="H271" s="79">
        <v>21</v>
      </c>
      <c r="I271" s="79">
        <v>0</v>
      </c>
      <c r="J271" s="79">
        <v>0</v>
      </c>
      <c r="K271" s="79">
        <v>0</v>
      </c>
      <c r="L271" s="79">
        <v>0</v>
      </c>
      <c r="M271" s="79">
        <v>56</v>
      </c>
    </row>
    <row r="272" spans="3:13" ht="12">
      <c r="C272" s="74" t="s">
        <v>481</v>
      </c>
      <c r="D272" s="74" t="s">
        <v>446</v>
      </c>
      <c r="E272" s="79">
        <v>36</v>
      </c>
      <c r="F272" s="79">
        <v>39</v>
      </c>
      <c r="G272" s="79">
        <v>36</v>
      </c>
      <c r="H272" s="79">
        <v>37</v>
      </c>
      <c r="I272" s="79">
        <v>0</v>
      </c>
      <c r="J272" s="79">
        <v>0</v>
      </c>
      <c r="K272" s="79">
        <v>0</v>
      </c>
      <c r="L272" s="79">
        <v>0</v>
      </c>
      <c r="M272" s="79">
        <v>148</v>
      </c>
    </row>
    <row r="273" spans="3:13" ht="12">
      <c r="C273" s="74" t="s">
        <v>483</v>
      </c>
      <c r="D273" s="74" t="s">
        <v>221</v>
      </c>
      <c r="E273" s="79">
        <v>14</v>
      </c>
      <c r="F273" s="79">
        <v>13</v>
      </c>
      <c r="G273" s="79">
        <v>10</v>
      </c>
      <c r="H273" s="79">
        <v>16</v>
      </c>
      <c r="I273" s="79">
        <v>0</v>
      </c>
      <c r="J273" s="79">
        <v>0</v>
      </c>
      <c r="K273" s="79">
        <v>0</v>
      </c>
      <c r="L273" s="79">
        <v>0</v>
      </c>
      <c r="M273" s="79">
        <v>53</v>
      </c>
    </row>
    <row r="274" spans="1:13" ht="12">
      <c r="A274" s="77" t="s">
        <v>95</v>
      </c>
      <c r="B274" s="77"/>
      <c r="C274" s="77"/>
      <c r="D274" s="77"/>
      <c r="E274" s="78">
        <v>130</v>
      </c>
      <c r="F274" s="78">
        <v>128</v>
      </c>
      <c r="G274" s="78">
        <v>145</v>
      </c>
      <c r="H274" s="78">
        <v>128</v>
      </c>
      <c r="I274" s="78">
        <v>0</v>
      </c>
      <c r="J274" s="78">
        <v>36</v>
      </c>
      <c r="K274" s="78">
        <v>1</v>
      </c>
      <c r="L274" s="78">
        <v>0</v>
      </c>
      <c r="M274" s="78">
        <v>568</v>
      </c>
    </row>
    <row r="275" spans="2:13" ht="12">
      <c r="B275" s="80" t="s">
        <v>95</v>
      </c>
      <c r="C275" s="80"/>
      <c r="D275" s="80"/>
      <c r="E275" s="81">
        <v>130</v>
      </c>
      <c r="F275" s="81">
        <v>128</v>
      </c>
      <c r="G275" s="81">
        <v>145</v>
      </c>
      <c r="H275" s="81">
        <v>128</v>
      </c>
      <c r="I275" s="81">
        <v>0</v>
      </c>
      <c r="J275" s="81">
        <v>36</v>
      </c>
      <c r="K275" s="81">
        <v>1</v>
      </c>
      <c r="L275" s="81">
        <v>0</v>
      </c>
      <c r="M275" s="81">
        <v>568</v>
      </c>
    </row>
    <row r="276" spans="3:13" ht="12">
      <c r="C276" s="74" t="s">
        <v>484</v>
      </c>
      <c r="D276" s="74" t="s">
        <v>485</v>
      </c>
      <c r="E276" s="79">
        <v>127</v>
      </c>
      <c r="F276" s="79">
        <v>67</v>
      </c>
      <c r="G276" s="79">
        <v>36</v>
      </c>
      <c r="H276" s="79">
        <v>3</v>
      </c>
      <c r="I276" s="79">
        <v>0</v>
      </c>
      <c r="J276" s="79">
        <v>0</v>
      </c>
      <c r="K276" s="79">
        <v>0</v>
      </c>
      <c r="L276" s="79">
        <v>0</v>
      </c>
      <c r="M276" s="79">
        <v>233</v>
      </c>
    </row>
    <row r="277" spans="3:13" ht="12">
      <c r="C277" s="74" t="s">
        <v>486</v>
      </c>
      <c r="D277" s="74" t="s">
        <v>487</v>
      </c>
      <c r="E277" s="79">
        <v>0</v>
      </c>
      <c r="F277" s="79">
        <v>9</v>
      </c>
      <c r="G277" s="79">
        <v>89</v>
      </c>
      <c r="H277" s="79">
        <v>111</v>
      </c>
      <c r="I277" s="79">
        <v>0</v>
      </c>
      <c r="J277" s="79">
        <v>0</v>
      </c>
      <c r="K277" s="79">
        <v>0</v>
      </c>
      <c r="L277" s="79">
        <v>0</v>
      </c>
      <c r="M277" s="79">
        <v>209</v>
      </c>
    </row>
    <row r="278" spans="3:13" ht="12">
      <c r="C278" s="74" t="s">
        <v>488</v>
      </c>
      <c r="D278" s="74" t="s">
        <v>489</v>
      </c>
      <c r="E278" s="79">
        <v>0</v>
      </c>
      <c r="F278" s="79">
        <v>0</v>
      </c>
      <c r="G278" s="79">
        <v>14</v>
      </c>
      <c r="H278" s="79">
        <v>13</v>
      </c>
      <c r="I278" s="79">
        <v>0</v>
      </c>
      <c r="J278" s="79">
        <v>0</v>
      </c>
      <c r="K278" s="79">
        <v>0</v>
      </c>
      <c r="L278" s="79">
        <v>0</v>
      </c>
      <c r="M278" s="79">
        <v>27</v>
      </c>
    </row>
    <row r="279" spans="3:13" ht="12">
      <c r="C279" s="74" t="s">
        <v>490</v>
      </c>
      <c r="D279" s="74" t="s">
        <v>491</v>
      </c>
      <c r="E279" s="79">
        <v>3</v>
      </c>
      <c r="F279" s="79">
        <v>52</v>
      </c>
      <c r="G279" s="79">
        <v>6</v>
      </c>
      <c r="H279" s="79">
        <v>1</v>
      </c>
      <c r="I279" s="79">
        <v>0</v>
      </c>
      <c r="J279" s="79">
        <v>0</v>
      </c>
      <c r="K279" s="79">
        <v>0</v>
      </c>
      <c r="L279" s="79">
        <v>0</v>
      </c>
      <c r="M279" s="79">
        <v>62</v>
      </c>
    </row>
    <row r="280" spans="3:13" ht="12">
      <c r="C280" s="74" t="s">
        <v>492</v>
      </c>
      <c r="D280" s="74" t="s">
        <v>493</v>
      </c>
      <c r="E280" s="79">
        <v>0</v>
      </c>
      <c r="F280" s="79">
        <v>0</v>
      </c>
      <c r="G280" s="79">
        <v>0</v>
      </c>
      <c r="H280" s="79">
        <v>0</v>
      </c>
      <c r="I280" s="79">
        <v>0</v>
      </c>
      <c r="J280" s="79">
        <v>26</v>
      </c>
      <c r="K280" s="79">
        <v>0</v>
      </c>
      <c r="L280" s="79">
        <v>0</v>
      </c>
      <c r="M280" s="79">
        <v>26</v>
      </c>
    </row>
    <row r="281" spans="3:13" ht="12">
      <c r="C281" s="74" t="s">
        <v>494</v>
      </c>
      <c r="D281" s="74" t="s">
        <v>495</v>
      </c>
      <c r="E281" s="79">
        <v>0</v>
      </c>
      <c r="F281" s="79">
        <v>0</v>
      </c>
      <c r="G281" s="79">
        <v>0</v>
      </c>
      <c r="H281" s="79">
        <v>0</v>
      </c>
      <c r="I281" s="79">
        <v>0</v>
      </c>
      <c r="J281" s="79">
        <v>10</v>
      </c>
      <c r="K281" s="79">
        <v>0</v>
      </c>
      <c r="L281" s="79">
        <v>0</v>
      </c>
      <c r="M281" s="79">
        <v>10</v>
      </c>
    </row>
    <row r="282" spans="3:13" ht="12">
      <c r="C282" s="74" t="s">
        <v>610</v>
      </c>
      <c r="D282" s="74" t="s">
        <v>620</v>
      </c>
      <c r="E282" s="79">
        <v>0</v>
      </c>
      <c r="F282" s="79">
        <v>0</v>
      </c>
      <c r="G282" s="79">
        <v>0</v>
      </c>
      <c r="H282" s="79">
        <v>0</v>
      </c>
      <c r="I282" s="79">
        <v>0</v>
      </c>
      <c r="J282" s="79">
        <v>0</v>
      </c>
      <c r="K282" s="79">
        <v>1</v>
      </c>
      <c r="L282" s="79">
        <v>0</v>
      </c>
      <c r="M282" s="79">
        <v>1</v>
      </c>
    </row>
    <row r="283" spans="1:13" ht="12">
      <c r="A283" s="77" t="s">
        <v>96</v>
      </c>
      <c r="B283" s="77"/>
      <c r="C283" s="77"/>
      <c r="D283" s="77"/>
      <c r="E283" s="78">
        <f>E284</f>
        <v>0</v>
      </c>
      <c r="F283" s="78">
        <f aca="true" t="shared" si="10" ref="F283:M283">F284</f>
        <v>0</v>
      </c>
      <c r="G283" s="78">
        <f t="shared" si="10"/>
        <v>0</v>
      </c>
      <c r="H283" s="78">
        <f t="shared" si="10"/>
        <v>7</v>
      </c>
      <c r="I283" s="78">
        <f t="shared" si="10"/>
        <v>0</v>
      </c>
      <c r="J283" s="78">
        <f t="shared" si="10"/>
        <v>0</v>
      </c>
      <c r="K283" s="78">
        <f t="shared" si="10"/>
        <v>0</v>
      </c>
      <c r="L283" s="78">
        <f t="shared" si="10"/>
        <v>0</v>
      </c>
      <c r="M283" s="78">
        <f t="shared" si="10"/>
        <v>7</v>
      </c>
    </row>
    <row r="284" spans="2:13" ht="12">
      <c r="B284" s="77" t="s">
        <v>97</v>
      </c>
      <c r="C284" s="77"/>
      <c r="D284" s="77"/>
      <c r="E284" s="78">
        <f>SUM(E285:E286)</f>
        <v>0</v>
      </c>
      <c r="F284" s="78">
        <f aca="true" t="shared" si="11" ref="F284:M284">SUM(F285:F286)</f>
        <v>0</v>
      </c>
      <c r="G284" s="78">
        <f t="shared" si="11"/>
        <v>0</v>
      </c>
      <c r="H284" s="78">
        <f t="shared" si="11"/>
        <v>7</v>
      </c>
      <c r="I284" s="78">
        <f t="shared" si="11"/>
        <v>0</v>
      </c>
      <c r="J284" s="78">
        <f t="shared" si="11"/>
        <v>0</v>
      </c>
      <c r="K284" s="78">
        <f t="shared" si="11"/>
        <v>0</v>
      </c>
      <c r="L284" s="78">
        <f t="shared" si="11"/>
        <v>0</v>
      </c>
      <c r="M284" s="78">
        <f t="shared" si="11"/>
        <v>7</v>
      </c>
    </row>
    <row r="285" spans="3:13" ht="12">
      <c r="C285" s="74" t="s">
        <v>496</v>
      </c>
      <c r="D285" s="74" t="s">
        <v>497</v>
      </c>
      <c r="E285" s="79">
        <v>0</v>
      </c>
      <c r="F285" s="79">
        <v>0</v>
      </c>
      <c r="G285" s="79">
        <v>0</v>
      </c>
      <c r="H285" s="79">
        <v>2</v>
      </c>
      <c r="I285" s="79">
        <v>0</v>
      </c>
      <c r="J285" s="79">
        <v>0</v>
      </c>
      <c r="K285" s="79">
        <v>0</v>
      </c>
      <c r="L285" s="79">
        <v>0</v>
      </c>
      <c r="M285" s="79">
        <v>2</v>
      </c>
    </row>
    <row r="286" spans="3:13" ht="12">
      <c r="C286" s="74" t="s">
        <v>498</v>
      </c>
      <c r="D286" s="74" t="s">
        <v>499</v>
      </c>
      <c r="E286" s="79">
        <v>0</v>
      </c>
      <c r="F286" s="79">
        <v>0</v>
      </c>
      <c r="G286" s="79">
        <v>0</v>
      </c>
      <c r="H286" s="79">
        <v>5</v>
      </c>
      <c r="I286" s="79">
        <v>0</v>
      </c>
      <c r="J286" s="79">
        <v>0</v>
      </c>
      <c r="K286" s="79">
        <v>0</v>
      </c>
      <c r="L286" s="79">
        <v>0</v>
      </c>
      <c r="M286" s="79">
        <v>5</v>
      </c>
    </row>
    <row r="288" spans="1:13" ht="12">
      <c r="A288" s="77" t="s">
        <v>98</v>
      </c>
      <c r="B288" s="77"/>
      <c r="C288" s="77"/>
      <c r="D288" s="77"/>
      <c r="E288" s="78">
        <f>SUM(E289:E298)</f>
        <v>1064</v>
      </c>
      <c r="F288" s="78">
        <f aca="true" t="shared" si="12" ref="F288:M288">SUM(F289:F298)</f>
        <v>647</v>
      </c>
      <c r="G288" s="78">
        <f t="shared" si="12"/>
        <v>638</v>
      </c>
      <c r="H288" s="78">
        <f t="shared" si="12"/>
        <v>226</v>
      </c>
      <c r="I288" s="78">
        <f t="shared" si="12"/>
        <v>61</v>
      </c>
      <c r="J288" s="78">
        <f t="shared" si="12"/>
        <v>279</v>
      </c>
      <c r="K288" s="78">
        <f t="shared" si="12"/>
        <v>0</v>
      </c>
      <c r="L288" s="78">
        <f t="shared" si="12"/>
        <v>0</v>
      </c>
      <c r="M288" s="78">
        <f t="shared" si="12"/>
        <v>2915</v>
      </c>
    </row>
    <row r="289" spans="1:13" ht="12">
      <c r="A289" s="84"/>
      <c r="B289" s="84"/>
      <c r="C289" s="74" t="s">
        <v>604</v>
      </c>
      <c r="D289" s="74" t="s">
        <v>605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2</v>
      </c>
      <c r="K289" s="79">
        <v>0</v>
      </c>
      <c r="L289" s="79">
        <v>0</v>
      </c>
      <c r="M289" s="79">
        <v>2</v>
      </c>
    </row>
    <row r="290" spans="1:13" ht="12">
      <c r="A290" s="84"/>
      <c r="B290" s="84"/>
      <c r="C290" s="74" t="s">
        <v>505</v>
      </c>
      <c r="D290" s="74" t="s">
        <v>99</v>
      </c>
      <c r="E290" s="79">
        <v>0</v>
      </c>
      <c r="F290" s="79">
        <v>0</v>
      </c>
      <c r="G290" s="79">
        <v>0</v>
      </c>
      <c r="H290" s="79">
        <v>0</v>
      </c>
      <c r="I290" s="79">
        <v>61</v>
      </c>
      <c r="J290" s="79">
        <v>0</v>
      </c>
      <c r="K290" s="79">
        <v>0</v>
      </c>
      <c r="L290" s="79">
        <v>0</v>
      </c>
      <c r="M290" s="79">
        <v>61</v>
      </c>
    </row>
    <row r="291" spans="1:13" ht="12">
      <c r="A291" s="84"/>
      <c r="B291" s="84"/>
      <c r="C291" s="74" t="s">
        <v>506</v>
      </c>
      <c r="D291" s="74" t="s">
        <v>507</v>
      </c>
      <c r="E291" s="79">
        <v>0</v>
      </c>
      <c r="F291" s="79">
        <v>0</v>
      </c>
      <c r="G291" s="79">
        <v>0</v>
      </c>
      <c r="H291" s="79">
        <v>0</v>
      </c>
      <c r="I291" s="79">
        <v>0</v>
      </c>
      <c r="J291" s="79">
        <v>269</v>
      </c>
      <c r="K291" s="79">
        <v>0</v>
      </c>
      <c r="L291" s="79">
        <v>0</v>
      </c>
      <c r="M291" s="79">
        <v>269</v>
      </c>
    </row>
    <row r="292" spans="1:13" ht="12">
      <c r="A292" s="84"/>
      <c r="B292" s="84"/>
      <c r="C292" s="74" t="s">
        <v>508</v>
      </c>
      <c r="D292" s="74" t="s">
        <v>100</v>
      </c>
      <c r="E292" s="79">
        <v>1009</v>
      </c>
      <c r="F292" s="79">
        <v>522</v>
      </c>
      <c r="G292" s="79">
        <v>411</v>
      </c>
      <c r="H292" s="79">
        <v>74</v>
      </c>
      <c r="I292" s="79">
        <v>0</v>
      </c>
      <c r="J292" s="79">
        <v>0</v>
      </c>
      <c r="K292" s="79">
        <v>0</v>
      </c>
      <c r="L292" s="79">
        <v>0</v>
      </c>
      <c r="M292" s="79">
        <v>2016</v>
      </c>
    </row>
    <row r="293" spans="1:13" ht="12">
      <c r="A293" s="84"/>
      <c r="B293" s="84"/>
      <c r="C293" s="74" t="s">
        <v>509</v>
      </c>
      <c r="D293" s="74" t="s">
        <v>548</v>
      </c>
      <c r="E293" s="79">
        <v>55</v>
      </c>
      <c r="F293" s="79">
        <v>125</v>
      </c>
      <c r="G293" s="79">
        <v>227</v>
      </c>
      <c r="H293" s="79">
        <v>152</v>
      </c>
      <c r="I293" s="79">
        <v>0</v>
      </c>
      <c r="J293" s="79">
        <v>0</v>
      </c>
      <c r="K293" s="79">
        <v>0</v>
      </c>
      <c r="L293" s="79">
        <v>0</v>
      </c>
      <c r="M293" s="79">
        <v>559</v>
      </c>
    </row>
    <row r="294" spans="1:13" ht="12">
      <c r="A294" s="84"/>
      <c r="B294" s="84"/>
      <c r="C294" s="74" t="s">
        <v>503</v>
      </c>
      <c r="D294" s="120" t="s">
        <v>615</v>
      </c>
      <c r="E294" s="79">
        <v>0</v>
      </c>
      <c r="F294" s="79">
        <v>0</v>
      </c>
      <c r="G294" s="79">
        <v>0</v>
      </c>
      <c r="H294" s="79">
        <v>0</v>
      </c>
      <c r="I294" s="79">
        <v>0</v>
      </c>
      <c r="J294" s="79">
        <v>1</v>
      </c>
      <c r="K294" s="79">
        <v>0</v>
      </c>
      <c r="L294" s="79">
        <v>0</v>
      </c>
      <c r="M294" s="79">
        <v>1</v>
      </c>
    </row>
    <row r="295" spans="3:13" ht="12">
      <c r="C295" s="74" t="s">
        <v>500</v>
      </c>
      <c r="D295" s="74" t="s">
        <v>611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4</v>
      </c>
      <c r="K295" s="79">
        <v>0</v>
      </c>
      <c r="L295" s="79">
        <v>0</v>
      </c>
      <c r="M295" s="79">
        <v>4</v>
      </c>
    </row>
    <row r="296" spans="3:13" ht="12">
      <c r="C296" s="74" t="s">
        <v>501</v>
      </c>
      <c r="D296" s="74" t="s">
        <v>612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79">
        <v>1</v>
      </c>
      <c r="K296" s="79">
        <v>0</v>
      </c>
      <c r="L296" s="79">
        <v>0</v>
      </c>
      <c r="M296" s="79">
        <v>1</v>
      </c>
    </row>
    <row r="297" spans="3:13" ht="12">
      <c r="C297" s="74" t="s">
        <v>504</v>
      </c>
      <c r="D297" s="74" t="s">
        <v>618</v>
      </c>
      <c r="E297" s="79">
        <v>0</v>
      </c>
      <c r="F297" s="79">
        <v>0</v>
      </c>
      <c r="G297" s="79">
        <v>0</v>
      </c>
      <c r="H297" s="79">
        <v>0</v>
      </c>
      <c r="I297" s="79">
        <v>0</v>
      </c>
      <c r="J297" s="79">
        <v>1</v>
      </c>
      <c r="K297" s="79">
        <v>0</v>
      </c>
      <c r="L297" s="79">
        <v>0</v>
      </c>
      <c r="M297" s="79">
        <v>1</v>
      </c>
    </row>
    <row r="298" spans="3:13" ht="12">
      <c r="C298" s="74" t="s">
        <v>502</v>
      </c>
      <c r="D298" s="74" t="s">
        <v>614</v>
      </c>
      <c r="E298" s="79">
        <v>0</v>
      </c>
      <c r="F298" s="79">
        <v>0</v>
      </c>
      <c r="G298" s="79">
        <v>0</v>
      </c>
      <c r="H298" s="79">
        <v>0</v>
      </c>
      <c r="I298" s="79">
        <v>0</v>
      </c>
      <c r="J298" s="79">
        <v>1</v>
      </c>
      <c r="K298" s="79">
        <v>0</v>
      </c>
      <c r="L298" s="79">
        <v>0</v>
      </c>
      <c r="M298" s="79">
        <v>1</v>
      </c>
    </row>
  </sheetData>
  <printOptions/>
  <pageMargins left="0.5" right="0.5" top="0.54" bottom="0.63" header="0.5" footer="0.41"/>
  <pageSetup horizontalDpi="600" verticalDpi="600" orientation="portrait" r:id="rId1"/>
  <headerFooter alignWithMargins="0">
    <oddFooter>&amp;L&amp;8IR:enroll:term:05-4:&amp;F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58"/>
  <sheetViews>
    <sheetView showGridLines="0" workbookViewId="0" topLeftCell="A1">
      <selection activeCell="K46" sqref="K46"/>
    </sheetView>
  </sheetViews>
  <sheetFormatPr defaultColWidth="3.421875" defaultRowHeight="12.75"/>
  <cols>
    <col min="1" max="1" width="6.00390625" style="6" customWidth="1"/>
    <col min="2" max="2" width="6.28125" style="6" customWidth="1"/>
    <col min="3" max="3" width="6.8515625" style="6" customWidth="1"/>
    <col min="4" max="4" width="8.57421875" style="15" customWidth="1"/>
    <col min="5" max="6" width="6.8515625" style="15" customWidth="1"/>
    <col min="7" max="7" width="6.140625" style="15" customWidth="1"/>
    <col min="8" max="9" width="7.28125" style="15" customWidth="1"/>
    <col min="10" max="10" width="8.00390625" style="15" customWidth="1"/>
    <col min="11" max="13" width="7.28125" style="15" customWidth="1"/>
    <col min="14" max="14" width="6.421875" style="6" customWidth="1"/>
    <col min="15" max="15" width="3.421875" style="6" customWidth="1"/>
    <col min="16" max="16" width="8.7109375" style="6" customWidth="1"/>
    <col min="17" max="141" width="3.421875" style="6" customWidth="1"/>
    <col min="142" max="16384" width="3.421875" style="6" customWidth="1"/>
  </cols>
  <sheetData>
    <row r="1" spans="1:13" ht="18" customHeight="1">
      <c r="A1" s="4" t="s">
        <v>32</v>
      </c>
      <c r="B1" s="4"/>
      <c r="C1" s="13"/>
      <c r="D1" s="14"/>
      <c r="E1" s="5"/>
      <c r="F1" s="14"/>
      <c r="G1" s="5"/>
      <c r="H1" s="5"/>
      <c r="I1" s="14"/>
      <c r="J1" s="5"/>
      <c r="K1" s="14"/>
      <c r="L1" s="5"/>
      <c r="M1" s="14"/>
    </row>
    <row r="2" spans="1:13" ht="12.75">
      <c r="A2" s="143" t="s">
        <v>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2.75">
      <c r="A3" s="143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43" t="s">
        <v>552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7"/>
      <c r="B7" s="7"/>
      <c r="C7" s="61" t="s">
        <v>13</v>
      </c>
      <c r="D7" s="61" t="s">
        <v>11</v>
      </c>
      <c r="E7" s="61" t="s">
        <v>10</v>
      </c>
      <c r="F7" s="61" t="s">
        <v>9</v>
      </c>
      <c r="G7" s="61" t="s">
        <v>43</v>
      </c>
      <c r="H7" s="61" t="s">
        <v>44</v>
      </c>
      <c r="I7" s="61" t="s">
        <v>7</v>
      </c>
      <c r="J7" s="61" t="s">
        <v>12</v>
      </c>
      <c r="K7" s="61" t="s">
        <v>8</v>
      </c>
      <c r="L7" s="61" t="s">
        <v>45</v>
      </c>
      <c r="M7" s="61" t="s">
        <v>5</v>
      </c>
    </row>
    <row r="8" ht="12">
      <c r="A8" s="6" t="s">
        <v>42</v>
      </c>
    </row>
    <row r="9" spans="2:13" ht="12">
      <c r="B9" s="8" t="s">
        <v>5</v>
      </c>
      <c r="C9" s="62">
        <f aca="true" t="shared" si="0" ref="C9:M9">C11+C12</f>
        <v>3374</v>
      </c>
      <c r="D9" s="62">
        <f t="shared" si="0"/>
        <v>610</v>
      </c>
      <c r="E9" s="62">
        <f t="shared" si="0"/>
        <v>881</v>
      </c>
      <c r="F9" s="62">
        <f t="shared" si="0"/>
        <v>68</v>
      </c>
      <c r="G9" s="62">
        <f t="shared" si="0"/>
        <v>40</v>
      </c>
      <c r="H9" s="62">
        <f t="shared" si="0"/>
        <v>4973</v>
      </c>
      <c r="I9" s="62">
        <f t="shared" si="0"/>
        <v>565</v>
      </c>
      <c r="J9" s="62">
        <f t="shared" si="0"/>
        <v>9</v>
      </c>
      <c r="K9" s="62">
        <f t="shared" si="0"/>
        <v>43</v>
      </c>
      <c r="L9" s="62">
        <f t="shared" si="0"/>
        <v>617</v>
      </c>
      <c r="M9" s="62">
        <f t="shared" si="0"/>
        <v>5590</v>
      </c>
    </row>
    <row r="10" spans="2:13" ht="6.75" customHeight="1">
      <c r="B10" s="8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2:13" ht="12">
      <c r="B11" s="8" t="s">
        <v>3</v>
      </c>
      <c r="C11" s="62">
        <f aca="true" t="shared" si="1" ref="C11:M11">C16+C21+C26+C30+C35+C40+C44</f>
        <v>1307</v>
      </c>
      <c r="D11" s="62">
        <f t="shared" si="1"/>
        <v>291</v>
      </c>
      <c r="E11" s="62">
        <f t="shared" si="1"/>
        <v>414</v>
      </c>
      <c r="F11" s="62">
        <f t="shared" si="1"/>
        <v>30</v>
      </c>
      <c r="G11" s="62">
        <f t="shared" si="1"/>
        <v>16</v>
      </c>
      <c r="H11" s="62">
        <f t="shared" si="1"/>
        <v>2058</v>
      </c>
      <c r="I11" s="62">
        <f t="shared" si="1"/>
        <v>231</v>
      </c>
      <c r="J11" s="62">
        <f t="shared" si="1"/>
        <v>1</v>
      </c>
      <c r="K11" s="62">
        <f t="shared" si="1"/>
        <v>17</v>
      </c>
      <c r="L11" s="62">
        <f t="shared" si="1"/>
        <v>249</v>
      </c>
      <c r="M11" s="62">
        <f t="shared" si="1"/>
        <v>2307</v>
      </c>
    </row>
    <row r="12" spans="2:13" ht="12">
      <c r="B12" s="8" t="s">
        <v>4</v>
      </c>
      <c r="C12" s="62">
        <f aca="true" t="shared" si="2" ref="C12:M12">C17+C22+C27+C31+C36+C41+C45</f>
        <v>2067</v>
      </c>
      <c r="D12" s="62">
        <f t="shared" si="2"/>
        <v>319</v>
      </c>
      <c r="E12" s="62">
        <f t="shared" si="2"/>
        <v>467</v>
      </c>
      <c r="F12" s="62">
        <f t="shared" si="2"/>
        <v>38</v>
      </c>
      <c r="G12" s="62">
        <f t="shared" si="2"/>
        <v>24</v>
      </c>
      <c r="H12" s="62">
        <f t="shared" si="2"/>
        <v>2915</v>
      </c>
      <c r="I12" s="62">
        <f t="shared" si="2"/>
        <v>334</v>
      </c>
      <c r="J12" s="62">
        <f t="shared" si="2"/>
        <v>8</v>
      </c>
      <c r="K12" s="62">
        <f t="shared" si="2"/>
        <v>26</v>
      </c>
      <c r="L12" s="62">
        <f t="shared" si="2"/>
        <v>368</v>
      </c>
      <c r="M12" s="62">
        <f t="shared" si="2"/>
        <v>3283</v>
      </c>
    </row>
    <row r="13" spans="2:13" ht="12">
      <c r="B13" s="9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12">
      <c r="A14" s="10" t="s">
        <v>46</v>
      </c>
      <c r="B14" s="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2">
      <c r="A15" s="10" t="s">
        <v>47</v>
      </c>
      <c r="B15" s="8"/>
      <c r="C15" s="65">
        <f aca="true" t="shared" si="3" ref="C15:M15">SUM(C16:C17)</f>
        <v>5</v>
      </c>
      <c r="D15" s="65">
        <f t="shared" si="3"/>
        <v>2</v>
      </c>
      <c r="E15" s="65">
        <f t="shared" si="3"/>
        <v>1</v>
      </c>
      <c r="F15" s="65">
        <f t="shared" si="3"/>
        <v>0</v>
      </c>
      <c r="G15" s="65">
        <f t="shared" si="3"/>
        <v>1</v>
      </c>
      <c r="H15" s="65">
        <f t="shared" si="3"/>
        <v>9</v>
      </c>
      <c r="I15" s="65">
        <f t="shared" si="3"/>
        <v>2</v>
      </c>
      <c r="J15" s="65">
        <f t="shared" si="3"/>
        <v>0</v>
      </c>
      <c r="K15" s="65">
        <f t="shared" si="3"/>
        <v>1</v>
      </c>
      <c r="L15" s="65">
        <f t="shared" si="3"/>
        <v>3</v>
      </c>
      <c r="M15" s="65">
        <f t="shared" si="3"/>
        <v>12</v>
      </c>
    </row>
    <row r="16" spans="1:13" ht="12">
      <c r="A16" s="10"/>
      <c r="B16" s="8" t="s">
        <v>3</v>
      </c>
      <c r="C16" s="65">
        <v>3</v>
      </c>
      <c r="D16" s="66">
        <v>1</v>
      </c>
      <c r="E16" s="65">
        <v>1</v>
      </c>
      <c r="F16" s="66">
        <v>0</v>
      </c>
      <c r="G16" s="65">
        <v>0</v>
      </c>
      <c r="H16" s="65">
        <f>SUM(C16:G16)</f>
        <v>5</v>
      </c>
      <c r="I16" s="66">
        <v>2</v>
      </c>
      <c r="J16" s="65">
        <v>0</v>
      </c>
      <c r="K16" s="66">
        <v>1</v>
      </c>
      <c r="L16" s="65">
        <f>SUM(I16:K16)</f>
        <v>3</v>
      </c>
      <c r="M16" s="66">
        <f>L16+H16</f>
        <v>8</v>
      </c>
    </row>
    <row r="17" spans="1:13" ht="12">
      <c r="A17" s="10"/>
      <c r="B17" s="8" t="s">
        <v>4</v>
      </c>
      <c r="C17" s="65">
        <v>2</v>
      </c>
      <c r="D17" s="66">
        <v>1</v>
      </c>
      <c r="E17" s="65">
        <v>0</v>
      </c>
      <c r="F17" s="66">
        <v>0</v>
      </c>
      <c r="G17" s="65">
        <v>1</v>
      </c>
      <c r="H17" s="65">
        <f>SUM(C17:G17)</f>
        <v>4</v>
      </c>
      <c r="I17" s="66">
        <v>0</v>
      </c>
      <c r="J17" s="65">
        <v>0</v>
      </c>
      <c r="K17" s="66">
        <v>0</v>
      </c>
      <c r="L17" s="65">
        <f>SUM(I17:K17)</f>
        <v>0</v>
      </c>
      <c r="M17" s="66">
        <f>L17+H17</f>
        <v>4</v>
      </c>
    </row>
    <row r="18" spans="1:13" ht="12">
      <c r="A18" s="10"/>
      <c r="B18" s="8"/>
      <c r="C18" s="65"/>
      <c r="D18" s="66"/>
      <c r="E18" s="65"/>
      <c r="F18" s="66"/>
      <c r="G18" s="65"/>
      <c r="H18" s="65"/>
      <c r="I18" s="66"/>
      <c r="J18" s="65"/>
      <c r="K18" s="66"/>
      <c r="L18" s="65"/>
      <c r="M18" s="66"/>
    </row>
    <row r="19" spans="1:13" ht="12">
      <c r="A19" s="10" t="s">
        <v>48</v>
      </c>
      <c r="B19" s="8"/>
      <c r="C19" s="65"/>
      <c r="D19" s="66"/>
      <c r="E19" s="65"/>
      <c r="F19" s="66"/>
      <c r="G19" s="65"/>
      <c r="H19" s="65"/>
      <c r="I19" s="66"/>
      <c r="J19" s="65"/>
      <c r="K19" s="66"/>
      <c r="L19" s="65"/>
      <c r="M19" s="66"/>
    </row>
    <row r="20" spans="1:13" ht="12">
      <c r="A20" s="10" t="s">
        <v>49</v>
      </c>
      <c r="B20" s="8"/>
      <c r="C20" s="65">
        <f aca="true" t="shared" si="4" ref="C20:M20">C21+C22</f>
        <v>249</v>
      </c>
      <c r="D20" s="65">
        <f t="shared" si="4"/>
        <v>30</v>
      </c>
      <c r="E20" s="65">
        <f t="shared" si="4"/>
        <v>28</v>
      </c>
      <c r="F20" s="65">
        <f t="shared" si="4"/>
        <v>4</v>
      </c>
      <c r="G20" s="65">
        <f t="shared" si="4"/>
        <v>2</v>
      </c>
      <c r="H20" s="65">
        <f t="shared" si="4"/>
        <v>313</v>
      </c>
      <c r="I20" s="65">
        <f t="shared" si="4"/>
        <v>18</v>
      </c>
      <c r="J20" s="65">
        <f t="shared" si="4"/>
        <v>0</v>
      </c>
      <c r="K20" s="65">
        <f t="shared" si="4"/>
        <v>2</v>
      </c>
      <c r="L20" s="65">
        <f t="shared" si="4"/>
        <v>20</v>
      </c>
      <c r="M20" s="65">
        <f t="shared" si="4"/>
        <v>333</v>
      </c>
    </row>
    <row r="21" spans="1:13" ht="12">
      <c r="A21" s="10"/>
      <c r="B21" s="8" t="s">
        <v>3</v>
      </c>
      <c r="C21" s="65">
        <v>78</v>
      </c>
      <c r="D21" s="66">
        <v>13</v>
      </c>
      <c r="E21" s="65">
        <v>8</v>
      </c>
      <c r="F21" s="66">
        <v>0</v>
      </c>
      <c r="G21" s="65">
        <v>0</v>
      </c>
      <c r="H21" s="65">
        <f>SUM(C21:G21)</f>
        <v>99</v>
      </c>
      <c r="I21" s="66">
        <v>6</v>
      </c>
      <c r="J21" s="65">
        <v>0</v>
      </c>
      <c r="K21" s="66">
        <v>1</v>
      </c>
      <c r="L21" s="65">
        <f>SUM(I21:K21)</f>
        <v>7</v>
      </c>
      <c r="M21" s="66">
        <f>L21+H21</f>
        <v>106</v>
      </c>
    </row>
    <row r="22" spans="1:13" ht="12">
      <c r="A22" s="10"/>
      <c r="B22" s="8" t="s">
        <v>4</v>
      </c>
      <c r="C22" s="65">
        <v>171</v>
      </c>
      <c r="D22" s="66">
        <v>17</v>
      </c>
      <c r="E22" s="65">
        <v>20</v>
      </c>
      <c r="F22" s="66">
        <v>4</v>
      </c>
      <c r="G22" s="65">
        <v>2</v>
      </c>
      <c r="H22" s="65">
        <f>SUM(C22:G22)</f>
        <v>214</v>
      </c>
      <c r="I22" s="66">
        <v>12</v>
      </c>
      <c r="J22" s="65">
        <v>0</v>
      </c>
      <c r="K22" s="66">
        <v>1</v>
      </c>
      <c r="L22" s="65">
        <f>SUM(I22:K22)</f>
        <v>13</v>
      </c>
      <c r="M22" s="66">
        <f>L22+H22</f>
        <v>227</v>
      </c>
    </row>
    <row r="23" spans="1:13" ht="12">
      <c r="A23" s="10"/>
      <c r="B23" s="8"/>
      <c r="C23" s="65"/>
      <c r="D23" s="66"/>
      <c r="E23" s="65"/>
      <c r="F23" s="66"/>
      <c r="G23" s="65"/>
      <c r="H23" s="65"/>
      <c r="I23" s="66"/>
      <c r="J23" s="65"/>
      <c r="K23" s="66"/>
      <c r="L23" s="65"/>
      <c r="M23" s="66"/>
    </row>
    <row r="24" spans="1:13" ht="12">
      <c r="A24" s="10" t="s">
        <v>50</v>
      </c>
      <c r="B24" s="8"/>
      <c r="C24" s="65"/>
      <c r="D24" s="66"/>
      <c r="E24" s="65"/>
      <c r="F24" s="66"/>
      <c r="G24" s="65"/>
      <c r="H24" s="65"/>
      <c r="I24" s="66"/>
      <c r="J24" s="65"/>
      <c r="K24" s="66"/>
      <c r="L24" s="65"/>
      <c r="M24" s="66"/>
    </row>
    <row r="25" spans="1:13" ht="12">
      <c r="A25" s="10" t="s">
        <v>51</v>
      </c>
      <c r="B25" s="8"/>
      <c r="C25" s="65">
        <f aca="true" t="shared" si="5" ref="C25:M25">C26+C27</f>
        <v>67</v>
      </c>
      <c r="D25" s="65">
        <f t="shared" si="5"/>
        <v>5</v>
      </c>
      <c r="E25" s="65">
        <f t="shared" si="5"/>
        <v>14</v>
      </c>
      <c r="F25" s="65">
        <f t="shared" si="5"/>
        <v>3</v>
      </c>
      <c r="G25" s="65">
        <f t="shared" si="5"/>
        <v>2</v>
      </c>
      <c r="H25" s="65">
        <f t="shared" si="5"/>
        <v>91</v>
      </c>
      <c r="I25" s="65">
        <f t="shared" si="5"/>
        <v>8</v>
      </c>
      <c r="J25" s="65">
        <f t="shared" si="5"/>
        <v>0</v>
      </c>
      <c r="K25" s="65">
        <f t="shared" si="5"/>
        <v>0</v>
      </c>
      <c r="L25" s="65">
        <f t="shared" si="5"/>
        <v>8</v>
      </c>
      <c r="M25" s="65">
        <f t="shared" si="5"/>
        <v>99</v>
      </c>
    </row>
    <row r="26" spans="1:13" ht="12">
      <c r="A26" s="10"/>
      <c r="B26" s="8" t="s">
        <v>3</v>
      </c>
      <c r="C26" s="65">
        <v>28</v>
      </c>
      <c r="D26" s="66">
        <v>4</v>
      </c>
      <c r="E26" s="65">
        <v>4</v>
      </c>
      <c r="F26" s="66">
        <v>1</v>
      </c>
      <c r="G26" s="65">
        <v>1</v>
      </c>
      <c r="H26" s="65">
        <f>SUM(C26:G26)</f>
        <v>38</v>
      </c>
      <c r="I26" s="66">
        <v>3</v>
      </c>
      <c r="J26" s="65">
        <v>0</v>
      </c>
      <c r="K26" s="66">
        <v>0</v>
      </c>
      <c r="L26" s="65">
        <f>SUM(I26:K26)</f>
        <v>3</v>
      </c>
      <c r="M26" s="66">
        <f>L26+H26</f>
        <v>41</v>
      </c>
    </row>
    <row r="27" spans="1:13" ht="12">
      <c r="A27" s="10"/>
      <c r="B27" s="8" t="s">
        <v>4</v>
      </c>
      <c r="C27" s="65">
        <v>39</v>
      </c>
      <c r="D27" s="66">
        <v>1</v>
      </c>
      <c r="E27" s="65">
        <v>10</v>
      </c>
      <c r="F27" s="66">
        <v>2</v>
      </c>
      <c r="G27" s="65">
        <v>1</v>
      </c>
      <c r="H27" s="65">
        <f>SUM(C27:G27)</f>
        <v>53</v>
      </c>
      <c r="I27" s="66">
        <v>5</v>
      </c>
      <c r="J27" s="65">
        <v>0</v>
      </c>
      <c r="K27" s="66">
        <v>0</v>
      </c>
      <c r="L27" s="65">
        <f>SUM(I27:K27)</f>
        <v>5</v>
      </c>
      <c r="M27" s="66">
        <f>L27+H27</f>
        <v>58</v>
      </c>
    </row>
    <row r="28" spans="1:13" ht="12">
      <c r="A28" s="10"/>
      <c r="B28" s="8"/>
      <c r="C28" s="65"/>
      <c r="D28" s="66"/>
      <c r="E28" s="65"/>
      <c r="F28" s="66"/>
      <c r="G28" s="65"/>
      <c r="H28" s="65"/>
      <c r="I28" s="66"/>
      <c r="J28" s="65"/>
      <c r="K28" s="66"/>
      <c r="L28" s="65"/>
      <c r="M28" s="66"/>
    </row>
    <row r="29" spans="1:13" ht="12">
      <c r="A29" s="10" t="s">
        <v>52</v>
      </c>
      <c r="B29" s="8"/>
      <c r="C29" s="65">
        <f aca="true" t="shared" si="6" ref="C29:M29">C30+C31</f>
        <v>141</v>
      </c>
      <c r="D29" s="65">
        <f t="shared" si="6"/>
        <v>19</v>
      </c>
      <c r="E29" s="65">
        <f t="shared" si="6"/>
        <v>16</v>
      </c>
      <c r="F29" s="65">
        <f t="shared" si="6"/>
        <v>0</v>
      </c>
      <c r="G29" s="65">
        <f t="shared" si="6"/>
        <v>1</v>
      </c>
      <c r="H29" s="65">
        <f t="shared" si="6"/>
        <v>177</v>
      </c>
      <c r="I29" s="65">
        <f t="shared" si="6"/>
        <v>22</v>
      </c>
      <c r="J29" s="65">
        <f t="shared" si="6"/>
        <v>0</v>
      </c>
      <c r="K29" s="65">
        <f t="shared" si="6"/>
        <v>1</v>
      </c>
      <c r="L29" s="65">
        <f t="shared" si="6"/>
        <v>23</v>
      </c>
      <c r="M29" s="65">
        <f t="shared" si="6"/>
        <v>200</v>
      </c>
    </row>
    <row r="30" spans="1:13" ht="12">
      <c r="A30" s="10"/>
      <c r="B30" s="8" t="s">
        <v>3</v>
      </c>
      <c r="C30" s="65">
        <v>60</v>
      </c>
      <c r="D30" s="66">
        <v>10</v>
      </c>
      <c r="E30" s="65">
        <v>8</v>
      </c>
      <c r="F30" s="66">
        <v>0</v>
      </c>
      <c r="G30" s="65">
        <v>1</v>
      </c>
      <c r="H30" s="65">
        <f>SUM(C30:G30)</f>
        <v>79</v>
      </c>
      <c r="I30" s="66">
        <v>9</v>
      </c>
      <c r="J30" s="65">
        <v>0</v>
      </c>
      <c r="K30" s="66">
        <v>1</v>
      </c>
      <c r="L30" s="65">
        <f>SUM(I30:K30)</f>
        <v>10</v>
      </c>
      <c r="M30" s="66">
        <f>L30+H30</f>
        <v>89</v>
      </c>
    </row>
    <row r="31" spans="1:13" ht="12">
      <c r="A31" s="10"/>
      <c r="B31" s="8" t="s">
        <v>4</v>
      </c>
      <c r="C31" s="65">
        <v>81</v>
      </c>
      <c r="D31" s="65">
        <v>9</v>
      </c>
      <c r="E31" s="65">
        <v>8</v>
      </c>
      <c r="F31" s="65">
        <v>0</v>
      </c>
      <c r="G31" s="65">
        <v>0</v>
      </c>
      <c r="H31" s="65">
        <f>SUM(C31:G31)</f>
        <v>98</v>
      </c>
      <c r="I31" s="65">
        <v>13</v>
      </c>
      <c r="J31" s="65">
        <v>0</v>
      </c>
      <c r="K31" s="65">
        <v>0</v>
      </c>
      <c r="L31" s="65">
        <f>SUM(I31:K31)</f>
        <v>13</v>
      </c>
      <c r="M31" s="66">
        <f>L31+H31</f>
        <v>111</v>
      </c>
    </row>
    <row r="32" spans="1:13" ht="12">
      <c r="A32" s="10"/>
      <c r="B32" s="8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">
      <c r="A33" s="10" t="s">
        <v>53</v>
      </c>
      <c r="B33" s="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">
      <c r="A34" s="10" t="s">
        <v>54</v>
      </c>
      <c r="B34" s="8"/>
      <c r="C34" s="65">
        <f aca="true" t="shared" si="7" ref="C34:M34">C35+C36</f>
        <v>2701</v>
      </c>
      <c r="D34" s="65">
        <f t="shared" si="7"/>
        <v>503</v>
      </c>
      <c r="E34" s="65">
        <f t="shared" si="7"/>
        <v>760</v>
      </c>
      <c r="F34" s="65">
        <f t="shared" si="7"/>
        <v>51</v>
      </c>
      <c r="G34" s="65">
        <f t="shared" si="7"/>
        <v>14</v>
      </c>
      <c r="H34" s="65">
        <f t="shared" si="7"/>
        <v>4029</v>
      </c>
      <c r="I34" s="65">
        <f t="shared" si="7"/>
        <v>416</v>
      </c>
      <c r="J34" s="65">
        <f t="shared" si="7"/>
        <v>7</v>
      </c>
      <c r="K34" s="65">
        <f t="shared" si="7"/>
        <v>30</v>
      </c>
      <c r="L34" s="65">
        <f t="shared" si="7"/>
        <v>453</v>
      </c>
      <c r="M34" s="65">
        <f t="shared" si="7"/>
        <v>4482</v>
      </c>
    </row>
    <row r="35" spans="1:13" ht="12">
      <c r="A35" s="10"/>
      <c r="B35" s="8" t="s">
        <v>3</v>
      </c>
      <c r="C35" s="65">
        <v>1036</v>
      </c>
      <c r="D35" s="66">
        <v>238</v>
      </c>
      <c r="E35" s="65">
        <v>360</v>
      </c>
      <c r="F35" s="66">
        <v>23</v>
      </c>
      <c r="G35" s="65">
        <v>8</v>
      </c>
      <c r="H35" s="65">
        <f>SUM(C35:G35)</f>
        <v>1665</v>
      </c>
      <c r="I35" s="66">
        <f>157</f>
        <v>157</v>
      </c>
      <c r="J35" s="65">
        <v>1</v>
      </c>
      <c r="K35" s="66">
        <v>12</v>
      </c>
      <c r="L35" s="65">
        <f>SUM(I35:K35)</f>
        <v>170</v>
      </c>
      <c r="M35" s="66">
        <f>L35+H35</f>
        <v>1835</v>
      </c>
    </row>
    <row r="36" spans="1:13" ht="12">
      <c r="A36" s="10"/>
      <c r="B36" s="8" t="s">
        <v>4</v>
      </c>
      <c r="C36" s="65">
        <v>1665</v>
      </c>
      <c r="D36" s="66">
        <v>265</v>
      </c>
      <c r="E36" s="65">
        <v>400</v>
      </c>
      <c r="F36" s="66">
        <v>28</v>
      </c>
      <c r="G36" s="65">
        <v>6</v>
      </c>
      <c r="H36" s="65">
        <f>SUM(C36:G36)</f>
        <v>2364</v>
      </c>
      <c r="I36" s="66">
        <f>261-2</f>
        <v>259</v>
      </c>
      <c r="J36" s="65">
        <f>2+4</f>
        <v>6</v>
      </c>
      <c r="K36" s="66">
        <f>19-1</f>
        <v>18</v>
      </c>
      <c r="L36" s="65">
        <f>SUM(I36:K36)</f>
        <v>283</v>
      </c>
      <c r="M36" s="66">
        <f>L36+H36</f>
        <v>2647</v>
      </c>
    </row>
    <row r="37" spans="1:13" ht="12">
      <c r="A37" s="10"/>
      <c r="B37" s="8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</row>
    <row r="38" spans="1:13" ht="12">
      <c r="A38" s="10" t="s">
        <v>55</v>
      </c>
      <c r="B38" s="8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2">
      <c r="A39" s="10" t="s">
        <v>56</v>
      </c>
      <c r="B39" s="9"/>
      <c r="C39" s="65">
        <f aca="true" t="shared" si="8" ref="C39:M39">C40+C41</f>
        <v>10</v>
      </c>
      <c r="D39" s="65">
        <f t="shared" si="8"/>
        <v>9</v>
      </c>
      <c r="E39" s="65">
        <f t="shared" si="8"/>
        <v>12</v>
      </c>
      <c r="F39" s="65">
        <f t="shared" si="8"/>
        <v>1</v>
      </c>
      <c r="G39" s="65">
        <f t="shared" si="8"/>
        <v>12</v>
      </c>
      <c r="H39" s="65">
        <f t="shared" si="8"/>
        <v>44</v>
      </c>
      <c r="I39" s="65">
        <f t="shared" si="8"/>
        <v>72</v>
      </c>
      <c r="J39" s="65">
        <f t="shared" si="8"/>
        <v>1</v>
      </c>
      <c r="K39" s="65">
        <f t="shared" si="8"/>
        <v>8</v>
      </c>
      <c r="L39" s="65">
        <f t="shared" si="8"/>
        <v>81</v>
      </c>
      <c r="M39" s="65">
        <f t="shared" si="8"/>
        <v>125</v>
      </c>
    </row>
    <row r="40" spans="1:13" ht="12">
      <c r="A40" s="10"/>
      <c r="B40" s="8" t="s">
        <v>3</v>
      </c>
      <c r="C40" s="65">
        <v>5</v>
      </c>
      <c r="D40" s="66">
        <v>5</v>
      </c>
      <c r="E40" s="65">
        <v>6</v>
      </c>
      <c r="F40" s="66">
        <v>1</v>
      </c>
      <c r="G40" s="65">
        <v>3</v>
      </c>
      <c r="H40" s="65">
        <f>SUM(C40:G40)</f>
        <v>20</v>
      </c>
      <c r="I40" s="66">
        <v>39</v>
      </c>
      <c r="J40" s="65">
        <v>0</v>
      </c>
      <c r="K40" s="66">
        <v>2</v>
      </c>
      <c r="L40" s="65">
        <f>SUM(I40:K40)</f>
        <v>41</v>
      </c>
      <c r="M40" s="66">
        <f>L40+H40</f>
        <v>61</v>
      </c>
    </row>
    <row r="41" spans="1:13" ht="12">
      <c r="A41" s="10"/>
      <c r="B41" s="8" t="s">
        <v>4</v>
      </c>
      <c r="C41" s="65">
        <v>5</v>
      </c>
      <c r="D41" s="66">
        <v>4</v>
      </c>
      <c r="E41" s="65">
        <v>6</v>
      </c>
      <c r="F41" s="66">
        <v>0</v>
      </c>
      <c r="G41" s="65">
        <v>9</v>
      </c>
      <c r="H41" s="65">
        <f>SUM(C41:G41)</f>
        <v>24</v>
      </c>
      <c r="I41" s="66">
        <v>33</v>
      </c>
      <c r="J41" s="65">
        <v>1</v>
      </c>
      <c r="K41" s="66">
        <v>6</v>
      </c>
      <c r="L41" s="65">
        <f>SUM(I41:K41)</f>
        <v>40</v>
      </c>
      <c r="M41" s="66">
        <f>L41+H41</f>
        <v>64</v>
      </c>
    </row>
    <row r="42" spans="1:13" ht="12">
      <c r="A42" s="10"/>
      <c r="B42" s="8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ht="12">
      <c r="A43" s="10" t="s">
        <v>57</v>
      </c>
      <c r="B43" s="8"/>
      <c r="C43" s="65">
        <f aca="true" t="shared" si="9" ref="C43:M43">C44+C45</f>
        <v>201</v>
      </c>
      <c r="D43" s="65">
        <f t="shared" si="9"/>
        <v>42</v>
      </c>
      <c r="E43" s="65">
        <f t="shared" si="9"/>
        <v>50</v>
      </c>
      <c r="F43" s="65">
        <f t="shared" si="9"/>
        <v>9</v>
      </c>
      <c r="G43" s="65">
        <f t="shared" si="9"/>
        <v>8</v>
      </c>
      <c r="H43" s="65">
        <f t="shared" si="9"/>
        <v>310</v>
      </c>
      <c r="I43" s="65">
        <f t="shared" si="9"/>
        <v>27</v>
      </c>
      <c r="J43" s="65">
        <f t="shared" si="9"/>
        <v>1</v>
      </c>
      <c r="K43" s="65">
        <f t="shared" si="9"/>
        <v>1</v>
      </c>
      <c r="L43" s="65">
        <f t="shared" si="9"/>
        <v>29</v>
      </c>
      <c r="M43" s="65">
        <f t="shared" si="9"/>
        <v>339</v>
      </c>
    </row>
    <row r="44" spans="1:13" ht="12">
      <c r="A44" s="10"/>
      <c r="B44" s="8" t="s">
        <v>3</v>
      </c>
      <c r="C44" s="65">
        <v>97</v>
      </c>
      <c r="D44" s="66">
        <v>20</v>
      </c>
      <c r="E44" s="65">
        <v>27</v>
      </c>
      <c r="F44" s="66">
        <v>5</v>
      </c>
      <c r="G44" s="65">
        <v>3</v>
      </c>
      <c r="H44" s="65">
        <f>SUM(C44:G44)</f>
        <v>152</v>
      </c>
      <c r="I44" s="66">
        <v>15</v>
      </c>
      <c r="J44" s="65">
        <v>0</v>
      </c>
      <c r="K44" s="66">
        <v>0</v>
      </c>
      <c r="L44" s="65">
        <f>SUM(I44:K44)</f>
        <v>15</v>
      </c>
      <c r="M44" s="66">
        <f>L44+H44</f>
        <v>167</v>
      </c>
    </row>
    <row r="45" spans="1:13" ht="12">
      <c r="A45" s="10"/>
      <c r="B45" s="8" t="s">
        <v>4</v>
      </c>
      <c r="C45" s="65">
        <v>104</v>
      </c>
      <c r="D45" s="66">
        <v>22</v>
      </c>
      <c r="E45" s="65">
        <v>23</v>
      </c>
      <c r="F45" s="66">
        <v>4</v>
      </c>
      <c r="G45" s="65">
        <v>5</v>
      </c>
      <c r="H45" s="65">
        <f>SUM(C45:G45)</f>
        <v>158</v>
      </c>
      <c r="I45" s="66">
        <v>12</v>
      </c>
      <c r="J45" s="65">
        <v>1</v>
      </c>
      <c r="K45" s="66">
        <v>1</v>
      </c>
      <c r="L45" s="65">
        <f>SUM(I45:K45)</f>
        <v>14</v>
      </c>
      <c r="M45" s="66">
        <f>L45+H45</f>
        <v>172</v>
      </c>
    </row>
    <row r="46" spans="1:13" ht="12">
      <c r="A46" s="10"/>
      <c r="B46" s="8"/>
      <c r="C46" s="9"/>
      <c r="D46" s="11"/>
      <c r="E46" s="9"/>
      <c r="F46" s="11"/>
      <c r="G46" s="9"/>
      <c r="H46" s="9"/>
      <c r="I46" s="11"/>
      <c r="J46" s="9"/>
      <c r="K46" s="11"/>
      <c r="L46" s="9"/>
      <c r="M46" s="11"/>
    </row>
    <row r="47" spans="1:13" ht="12">
      <c r="A47" s="10"/>
      <c r="B47" s="8"/>
      <c r="C47" s="9"/>
      <c r="D47" s="11"/>
      <c r="E47" s="9"/>
      <c r="F47" s="11"/>
      <c r="G47" s="9"/>
      <c r="H47" s="9"/>
      <c r="I47" s="11"/>
      <c r="J47" s="9"/>
      <c r="K47" s="11"/>
      <c r="L47" s="9"/>
      <c r="M47" s="11"/>
    </row>
    <row r="48" spans="1:13" ht="12">
      <c r="A48" s="10"/>
      <c r="B48" s="8"/>
      <c r="C48" s="9"/>
      <c r="D48" s="11"/>
      <c r="E48" s="9"/>
      <c r="F48" s="11"/>
      <c r="G48" s="9"/>
      <c r="H48" s="9"/>
      <c r="I48" s="11"/>
      <c r="J48" s="9"/>
      <c r="K48" s="11"/>
      <c r="L48" s="9"/>
      <c r="M48" s="11"/>
    </row>
    <row r="49" spans="1:13" ht="12">
      <c r="A49" s="10"/>
      <c r="B49" s="8"/>
      <c r="C49" s="9"/>
      <c r="D49" s="11"/>
      <c r="E49" s="9"/>
      <c r="F49" s="11"/>
      <c r="G49" s="9"/>
      <c r="H49" s="9"/>
      <c r="I49" s="11"/>
      <c r="J49" s="9"/>
      <c r="K49" s="11"/>
      <c r="L49" s="9"/>
      <c r="M49" s="11"/>
    </row>
    <row r="50" spans="1:13" ht="12">
      <c r="A50" s="10"/>
      <c r="B50" s="8"/>
      <c r="C50" s="9"/>
      <c r="D50" s="11"/>
      <c r="E50" s="9"/>
      <c r="F50" s="11"/>
      <c r="G50" s="9"/>
      <c r="H50" s="9"/>
      <c r="I50" s="11"/>
      <c r="J50" s="9"/>
      <c r="K50" s="11"/>
      <c r="L50" s="9"/>
      <c r="M50" s="11"/>
    </row>
    <row r="51" spans="1:13" ht="12">
      <c r="A51" s="10"/>
      <c r="B51" s="8"/>
      <c r="C51" s="9"/>
      <c r="D51" s="11"/>
      <c r="E51" s="9"/>
      <c r="F51" s="11"/>
      <c r="G51" s="9"/>
      <c r="H51" s="9"/>
      <c r="I51" s="11"/>
      <c r="J51" s="9"/>
      <c r="K51" s="11"/>
      <c r="L51" s="9"/>
      <c r="M51" s="11"/>
    </row>
    <row r="52" spans="1:13" ht="12">
      <c r="A52" s="10"/>
      <c r="B52" s="8"/>
      <c r="C52" s="9"/>
      <c r="D52" s="11"/>
      <c r="E52" s="9"/>
      <c r="F52" s="11"/>
      <c r="G52" s="9"/>
      <c r="H52" s="9"/>
      <c r="I52" s="11"/>
      <c r="J52" s="9"/>
      <c r="K52" s="11"/>
      <c r="L52" s="9"/>
      <c r="M52" s="11"/>
    </row>
    <row r="53" spans="1:13" ht="12">
      <c r="A53" s="10"/>
      <c r="B53" s="8"/>
      <c r="C53" s="9"/>
      <c r="D53" s="11"/>
      <c r="E53" s="9"/>
      <c r="F53" s="11"/>
      <c r="G53" s="9"/>
      <c r="H53" s="9"/>
      <c r="I53" s="11"/>
      <c r="J53" s="9"/>
      <c r="K53" s="11"/>
      <c r="L53" s="9"/>
      <c r="M53" s="11"/>
    </row>
    <row r="54" spans="1:13" ht="12">
      <c r="A54" s="10"/>
      <c r="B54" s="8"/>
      <c r="C54" s="9"/>
      <c r="D54" s="11"/>
      <c r="E54" s="9"/>
      <c r="F54" s="11"/>
      <c r="G54" s="9"/>
      <c r="H54" s="9"/>
      <c r="I54" s="11"/>
      <c r="J54" s="9"/>
      <c r="K54" s="11"/>
      <c r="L54" s="9"/>
      <c r="M54" s="11"/>
    </row>
    <row r="55" spans="1:13" ht="12">
      <c r="A55" s="10"/>
      <c r="B55" s="8"/>
      <c r="C55" s="9"/>
      <c r="D55" s="11"/>
      <c r="E55" s="9"/>
      <c r="F55" s="11"/>
      <c r="G55" s="9"/>
      <c r="H55" s="9"/>
      <c r="I55" s="11"/>
      <c r="J55" s="9"/>
      <c r="K55" s="11"/>
      <c r="L55" s="9"/>
      <c r="M55" s="11"/>
    </row>
    <row r="58" spans="1:13" ht="19.5" customHeight="1">
      <c r="A58" s="12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mergeCells count="3">
    <mergeCell ref="A3:M3"/>
    <mergeCell ref="A4:M4"/>
    <mergeCell ref="A2:M2"/>
  </mergeCells>
  <printOptions horizontalCentered="1"/>
  <pageMargins left="0.5" right="0.5" top="0.75" bottom="0.5" header="0.45" footer="0.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1"/>
  <sheetViews>
    <sheetView showGridLines="0" workbookViewId="0" topLeftCell="A6">
      <pane ySplit="510" topLeftCell="BM1" activePane="bottomLeft" state="split"/>
      <selection pane="topLeft" activeCell="N6" sqref="N1:N16384"/>
      <selection pane="bottomLeft" activeCell="A1" sqref="A1"/>
    </sheetView>
  </sheetViews>
  <sheetFormatPr defaultColWidth="9.140625" defaultRowHeight="12.75"/>
  <cols>
    <col min="1" max="1" width="2.28125" style="17" customWidth="1"/>
    <col min="2" max="2" width="4.140625" style="17" customWidth="1"/>
    <col min="3" max="3" width="5.28125" style="17" customWidth="1"/>
    <col min="4" max="4" width="27.8515625" style="17" customWidth="1"/>
    <col min="5" max="5" width="6.140625" style="17" customWidth="1"/>
    <col min="6" max="6" width="1.1484375" style="17" customWidth="1"/>
    <col min="7" max="7" width="7.28125" style="17" customWidth="1"/>
    <col min="8" max="8" width="8.28125" style="17" customWidth="1"/>
    <col min="9" max="10" width="6.421875" style="17" customWidth="1"/>
    <col min="11" max="11" width="7.28125" style="17" customWidth="1"/>
    <col min="12" max="12" width="7.7109375" style="17" customWidth="1"/>
    <col min="13" max="13" width="6.140625" style="17" customWidth="1"/>
    <col min="14" max="16384" width="9.140625" style="17" customWidth="1"/>
  </cols>
  <sheetData>
    <row r="1" spans="1:13" ht="12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">
      <c r="A2" s="18" t="s">
        <v>510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">
      <c r="A3" s="18"/>
      <c r="B3" s="18" t="s">
        <v>556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7:14" ht="12">
      <c r="G4" s="16"/>
      <c r="I4" s="16"/>
      <c r="N4" s="16"/>
    </row>
    <row r="5" spans="5:14" ht="12">
      <c r="E5" s="22" t="s">
        <v>511</v>
      </c>
      <c r="F5" s="19"/>
      <c r="G5" s="23" t="s">
        <v>512</v>
      </c>
      <c r="H5" s="23"/>
      <c r="I5" s="23"/>
      <c r="J5" s="23"/>
      <c r="K5" s="23"/>
      <c r="L5" s="24" t="s">
        <v>513</v>
      </c>
      <c r="M5" s="24" t="s">
        <v>5</v>
      </c>
      <c r="N5" s="16"/>
    </row>
    <row r="6" spans="5:14" ht="12">
      <c r="E6" s="25" t="s">
        <v>514</v>
      </c>
      <c r="F6" s="19"/>
      <c r="G6" s="26" t="s">
        <v>13</v>
      </c>
      <c r="H6" s="26" t="s">
        <v>11</v>
      </c>
      <c r="I6" s="26" t="s">
        <v>10</v>
      </c>
      <c r="J6" s="26" t="s">
        <v>9</v>
      </c>
      <c r="K6" s="26" t="s">
        <v>43</v>
      </c>
      <c r="L6" s="26" t="s">
        <v>515</v>
      </c>
      <c r="M6" s="26" t="s">
        <v>516</v>
      </c>
      <c r="N6" s="91"/>
    </row>
    <row r="7" spans="1:14" ht="12">
      <c r="A7" s="17" t="s">
        <v>16</v>
      </c>
      <c r="E7" s="27">
        <f>E9+E59+E127+E155+E165+E190+E195</f>
        <v>3198</v>
      </c>
      <c r="F7" s="28"/>
      <c r="G7" s="27">
        <f aca="true" t="shared" si="0" ref="G7:M7">G9+G59+G127+G155+G165+G190+G195</f>
        <v>202</v>
      </c>
      <c r="H7" s="27">
        <f t="shared" si="0"/>
        <v>603</v>
      </c>
      <c r="I7" s="27">
        <f t="shared" si="0"/>
        <v>881</v>
      </c>
      <c r="J7" s="27">
        <f t="shared" si="0"/>
        <v>36</v>
      </c>
      <c r="K7" s="27">
        <f t="shared" si="0"/>
        <v>21</v>
      </c>
      <c r="L7" s="27">
        <f t="shared" si="0"/>
        <v>32</v>
      </c>
      <c r="M7" s="27">
        <f t="shared" si="0"/>
        <v>4973</v>
      </c>
      <c r="N7" s="16"/>
    </row>
    <row r="8" spans="5:13" ht="12.75">
      <c r="E8" s="29"/>
      <c r="G8" s="30"/>
      <c r="H8" s="30"/>
      <c r="I8" s="30"/>
      <c r="J8" s="30"/>
      <c r="K8" s="30"/>
      <c r="L8" s="30"/>
      <c r="M8"/>
    </row>
    <row r="9" spans="1:14" ht="12">
      <c r="A9" s="17" t="s">
        <v>102</v>
      </c>
      <c r="E9" s="31">
        <f>E10+E18+E20+E27+E35+E44+E53</f>
        <v>365</v>
      </c>
      <c r="F9" s="20">
        <v>0</v>
      </c>
      <c r="G9" s="31">
        <f aca="true" t="shared" si="1" ref="G9:M9">G10+G18+G20+G27+G35+G44+G53</f>
        <v>17</v>
      </c>
      <c r="H9" s="31">
        <f t="shared" si="1"/>
        <v>131</v>
      </c>
      <c r="I9" s="31">
        <f t="shared" si="1"/>
        <v>242</v>
      </c>
      <c r="J9" s="31">
        <f t="shared" si="1"/>
        <v>8</v>
      </c>
      <c r="K9" s="31">
        <f t="shared" si="1"/>
        <v>0</v>
      </c>
      <c r="L9" s="31">
        <f t="shared" si="1"/>
        <v>2</v>
      </c>
      <c r="M9" s="31">
        <f t="shared" si="1"/>
        <v>765</v>
      </c>
      <c r="N9" s="16"/>
    </row>
    <row r="10" spans="2:14" ht="12">
      <c r="B10" s="17" t="s">
        <v>60</v>
      </c>
      <c r="E10" s="27">
        <f>SUM(E11:E17)</f>
        <v>20</v>
      </c>
      <c r="F10" s="17">
        <v>0</v>
      </c>
      <c r="G10" s="27">
        <f aca="true" t="shared" si="2" ref="G10:L10">SUM(G11:G17)</f>
        <v>1</v>
      </c>
      <c r="H10" s="27">
        <f t="shared" si="2"/>
        <v>19</v>
      </c>
      <c r="I10" s="27">
        <f t="shared" si="2"/>
        <v>43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>SUM(M11:M17)</f>
        <v>83</v>
      </c>
      <c r="N10" s="16"/>
    </row>
    <row r="11" spans="3:13" ht="12">
      <c r="C11" s="17" t="s">
        <v>103</v>
      </c>
      <c r="D11" s="17" t="s">
        <v>104</v>
      </c>
      <c r="E11" s="16">
        <v>8</v>
      </c>
      <c r="F11" s="16">
        <v>0</v>
      </c>
      <c r="G11" s="16">
        <v>0</v>
      </c>
      <c r="H11" s="16">
        <v>1</v>
      </c>
      <c r="I11" s="16">
        <v>6</v>
      </c>
      <c r="J11" s="16">
        <v>0</v>
      </c>
      <c r="K11" s="16">
        <v>0</v>
      </c>
      <c r="L11" s="16">
        <v>0</v>
      </c>
      <c r="M11" s="16">
        <f aca="true" t="shared" si="3" ref="M11:M17">SUM(E11:L11)</f>
        <v>15</v>
      </c>
    </row>
    <row r="12" spans="3:13" ht="12">
      <c r="C12" s="17" t="s">
        <v>105</v>
      </c>
      <c r="D12" s="17" t="s">
        <v>106</v>
      </c>
      <c r="E12" s="16">
        <v>3</v>
      </c>
      <c r="F12" s="16">
        <v>0</v>
      </c>
      <c r="G12" s="16">
        <v>0</v>
      </c>
      <c r="H12" s="16">
        <v>1</v>
      </c>
      <c r="I12" s="16">
        <v>6</v>
      </c>
      <c r="J12" s="16">
        <v>0</v>
      </c>
      <c r="K12" s="16">
        <v>0</v>
      </c>
      <c r="L12" s="16">
        <v>0</v>
      </c>
      <c r="M12" s="16">
        <f t="shared" si="3"/>
        <v>10</v>
      </c>
    </row>
    <row r="13" spans="3:13" ht="12">
      <c r="C13" s="17" t="s">
        <v>107</v>
      </c>
      <c r="D13" s="17" t="s">
        <v>108</v>
      </c>
      <c r="E13" s="16">
        <v>2</v>
      </c>
      <c r="F13" s="16">
        <v>0</v>
      </c>
      <c r="G13" s="16">
        <v>0</v>
      </c>
      <c r="H13" s="16">
        <v>4</v>
      </c>
      <c r="I13" s="16">
        <v>7</v>
      </c>
      <c r="J13" s="16">
        <v>0</v>
      </c>
      <c r="K13" s="16">
        <v>0</v>
      </c>
      <c r="L13" s="16">
        <v>0</v>
      </c>
      <c r="M13" s="16">
        <f t="shared" si="3"/>
        <v>13</v>
      </c>
    </row>
    <row r="14" spans="3:13" ht="12">
      <c r="C14" s="17" t="s">
        <v>109</v>
      </c>
      <c r="D14" s="17" t="s">
        <v>110</v>
      </c>
      <c r="E14" s="16">
        <v>3</v>
      </c>
      <c r="F14" s="16">
        <v>0</v>
      </c>
      <c r="G14" s="16">
        <v>0</v>
      </c>
      <c r="H14" s="16">
        <v>2</v>
      </c>
      <c r="I14" s="16">
        <v>3</v>
      </c>
      <c r="J14" s="16">
        <v>0</v>
      </c>
      <c r="K14" s="16">
        <v>0</v>
      </c>
      <c r="L14" s="16">
        <v>0</v>
      </c>
      <c r="M14" s="16">
        <f t="shared" si="3"/>
        <v>8</v>
      </c>
    </row>
    <row r="15" spans="3:14" ht="12">
      <c r="C15" s="17" t="s">
        <v>113</v>
      </c>
      <c r="D15" s="17" t="s">
        <v>112</v>
      </c>
      <c r="E15" s="16">
        <v>4</v>
      </c>
      <c r="F15" s="16">
        <v>0</v>
      </c>
      <c r="G15" s="16">
        <v>1</v>
      </c>
      <c r="H15" s="16">
        <v>7</v>
      </c>
      <c r="I15" s="16">
        <v>15</v>
      </c>
      <c r="J15" s="16">
        <v>0</v>
      </c>
      <c r="K15" s="16">
        <v>0</v>
      </c>
      <c r="L15" s="16">
        <v>0</v>
      </c>
      <c r="M15" s="16">
        <f t="shared" si="3"/>
        <v>27</v>
      </c>
      <c r="N15" s="16"/>
    </row>
    <row r="16" spans="3:13" ht="12">
      <c r="C16" s="17" t="s">
        <v>114</v>
      </c>
      <c r="D16" s="17" t="s">
        <v>115</v>
      </c>
      <c r="E16" s="16">
        <v>0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0</v>
      </c>
      <c r="L16" s="16">
        <v>0</v>
      </c>
      <c r="M16" s="16">
        <f t="shared" si="3"/>
        <v>2</v>
      </c>
    </row>
    <row r="17" spans="3:13" ht="12">
      <c r="C17" s="17" t="s">
        <v>116</v>
      </c>
      <c r="D17" s="17" t="s">
        <v>117</v>
      </c>
      <c r="E17" s="16">
        <v>0</v>
      </c>
      <c r="F17" s="16">
        <v>0</v>
      </c>
      <c r="G17" s="16">
        <v>0</v>
      </c>
      <c r="H17" s="16">
        <v>4</v>
      </c>
      <c r="I17" s="16">
        <v>4</v>
      </c>
      <c r="J17" s="16">
        <v>0</v>
      </c>
      <c r="K17" s="16">
        <v>0</v>
      </c>
      <c r="L17" s="16">
        <v>0</v>
      </c>
      <c r="M17" s="16">
        <f t="shared" si="3"/>
        <v>8</v>
      </c>
    </row>
    <row r="18" spans="2:14" ht="12">
      <c r="B18" s="17" t="s">
        <v>61</v>
      </c>
      <c r="E18" s="16">
        <f>E19</f>
        <v>56</v>
      </c>
      <c r="F18" s="16">
        <v>0</v>
      </c>
      <c r="G18" s="16">
        <f aca="true" t="shared" si="4" ref="G18:M18">G19</f>
        <v>3</v>
      </c>
      <c r="H18" s="16">
        <f t="shared" si="4"/>
        <v>27</v>
      </c>
      <c r="I18" s="16">
        <f t="shared" si="4"/>
        <v>32</v>
      </c>
      <c r="J18" s="16">
        <f t="shared" si="4"/>
        <v>1</v>
      </c>
      <c r="K18" s="16">
        <f t="shared" si="4"/>
        <v>0</v>
      </c>
      <c r="L18" s="16">
        <f t="shared" si="4"/>
        <v>0</v>
      </c>
      <c r="M18" s="16">
        <f t="shared" si="4"/>
        <v>119</v>
      </c>
      <c r="N18" s="16"/>
    </row>
    <row r="19" spans="3:13" ht="12">
      <c r="C19" s="17" t="s">
        <v>118</v>
      </c>
      <c r="D19" s="17" t="s">
        <v>119</v>
      </c>
      <c r="E19" s="16">
        <v>56</v>
      </c>
      <c r="F19" s="16">
        <v>0</v>
      </c>
      <c r="G19" s="16">
        <v>3</v>
      </c>
      <c r="H19" s="16">
        <v>27</v>
      </c>
      <c r="I19" s="16">
        <v>32</v>
      </c>
      <c r="J19" s="16">
        <v>1</v>
      </c>
      <c r="K19" s="16">
        <v>0</v>
      </c>
      <c r="L19" s="16">
        <v>0</v>
      </c>
      <c r="M19" s="16">
        <f>SUM(E19:L19)</f>
        <v>119</v>
      </c>
    </row>
    <row r="20" spans="2:14" ht="12">
      <c r="B20" s="17" t="s">
        <v>62</v>
      </c>
      <c r="E20" s="16">
        <f>SUM(E21:E26)</f>
        <v>79</v>
      </c>
      <c r="F20" s="16">
        <v>0</v>
      </c>
      <c r="G20" s="16">
        <f aca="true" t="shared" si="5" ref="G20:L20">SUM(G21:G26)</f>
        <v>1</v>
      </c>
      <c r="H20" s="16">
        <f t="shared" si="5"/>
        <v>10</v>
      </c>
      <c r="I20" s="16">
        <f t="shared" si="5"/>
        <v>34</v>
      </c>
      <c r="J20" s="16">
        <f t="shared" si="5"/>
        <v>0</v>
      </c>
      <c r="K20" s="16">
        <f t="shared" si="5"/>
        <v>0</v>
      </c>
      <c r="L20" s="16">
        <f t="shared" si="5"/>
        <v>1</v>
      </c>
      <c r="M20" s="16">
        <f>SUM(M21:M26)</f>
        <v>125</v>
      </c>
      <c r="N20" s="16"/>
    </row>
    <row r="21" spans="3:13" ht="12">
      <c r="C21" s="17" t="s">
        <v>120</v>
      </c>
      <c r="D21" s="86" t="s">
        <v>121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f aca="true" t="shared" si="6" ref="M21:M26">SUM(E21:L21)</f>
        <v>1</v>
      </c>
    </row>
    <row r="22" spans="3:13" ht="12">
      <c r="C22" s="17" t="s">
        <v>122</v>
      </c>
      <c r="D22" s="17" t="s">
        <v>623</v>
      </c>
      <c r="E22" s="16">
        <v>16</v>
      </c>
      <c r="F22" s="16">
        <v>0</v>
      </c>
      <c r="G22" s="16">
        <v>1</v>
      </c>
      <c r="H22" s="16">
        <v>2</v>
      </c>
      <c r="I22" s="16">
        <v>7</v>
      </c>
      <c r="J22" s="16">
        <v>0</v>
      </c>
      <c r="K22" s="16">
        <v>0</v>
      </c>
      <c r="L22" s="16">
        <v>1</v>
      </c>
      <c r="M22" s="16">
        <f t="shared" si="6"/>
        <v>27</v>
      </c>
    </row>
    <row r="23" spans="3:13" ht="12">
      <c r="C23" s="17" t="s">
        <v>123</v>
      </c>
      <c r="D23" s="17" t="s">
        <v>124</v>
      </c>
      <c r="E23" s="16">
        <v>24</v>
      </c>
      <c r="F23" s="16">
        <v>0</v>
      </c>
      <c r="G23" s="16">
        <v>0</v>
      </c>
      <c r="H23" s="16">
        <v>3</v>
      </c>
      <c r="I23" s="16">
        <v>9</v>
      </c>
      <c r="J23" s="16">
        <v>0</v>
      </c>
      <c r="K23" s="16">
        <v>0</v>
      </c>
      <c r="L23" s="16">
        <v>0</v>
      </c>
      <c r="M23" s="16">
        <f t="shared" si="6"/>
        <v>36</v>
      </c>
    </row>
    <row r="24" spans="3:13" ht="12">
      <c r="C24" s="17" t="s">
        <v>125</v>
      </c>
      <c r="D24" s="17" t="s">
        <v>126</v>
      </c>
      <c r="E24" s="16">
        <v>26</v>
      </c>
      <c r="F24" s="16">
        <v>0</v>
      </c>
      <c r="G24" s="16">
        <v>0</v>
      </c>
      <c r="H24" s="16">
        <v>0</v>
      </c>
      <c r="I24" s="16">
        <v>10</v>
      </c>
      <c r="J24" s="16">
        <v>0</v>
      </c>
      <c r="K24" s="16">
        <v>0</v>
      </c>
      <c r="L24" s="16">
        <v>0</v>
      </c>
      <c r="M24" s="16">
        <f t="shared" si="6"/>
        <v>36</v>
      </c>
    </row>
    <row r="25" spans="3:13" ht="12">
      <c r="C25" s="17" t="s">
        <v>127</v>
      </c>
      <c r="D25" s="17" t="s">
        <v>624</v>
      </c>
      <c r="E25" s="16">
        <v>5</v>
      </c>
      <c r="F25" s="16">
        <v>0</v>
      </c>
      <c r="G25" s="16">
        <v>0</v>
      </c>
      <c r="H25" s="16">
        <v>2</v>
      </c>
      <c r="I25" s="16">
        <v>8</v>
      </c>
      <c r="J25" s="16">
        <v>0</v>
      </c>
      <c r="K25" s="16">
        <v>0</v>
      </c>
      <c r="L25" s="16">
        <v>0</v>
      </c>
      <c r="M25" s="16">
        <f t="shared" si="6"/>
        <v>15</v>
      </c>
    </row>
    <row r="26" spans="3:13" ht="12">
      <c r="C26" s="17" t="s">
        <v>128</v>
      </c>
      <c r="D26" s="17" t="s">
        <v>624</v>
      </c>
      <c r="E26" s="16">
        <v>7</v>
      </c>
      <c r="F26" s="16">
        <v>0</v>
      </c>
      <c r="G26" s="16">
        <v>0</v>
      </c>
      <c r="H26" s="16">
        <v>3</v>
      </c>
      <c r="I26" s="16">
        <v>0</v>
      </c>
      <c r="J26" s="16">
        <v>0</v>
      </c>
      <c r="K26" s="16">
        <v>0</v>
      </c>
      <c r="L26" s="16">
        <v>0</v>
      </c>
      <c r="M26" s="16">
        <f t="shared" si="6"/>
        <v>10</v>
      </c>
    </row>
    <row r="27" spans="2:14" ht="12">
      <c r="B27" s="17" t="s">
        <v>63</v>
      </c>
      <c r="E27" s="16">
        <f>SUM(E28:E34)</f>
        <v>21</v>
      </c>
      <c r="F27" s="16">
        <v>0</v>
      </c>
      <c r="G27" s="16">
        <f aca="true" t="shared" si="7" ref="G27:L27">SUM(G28:G34)</f>
        <v>1</v>
      </c>
      <c r="H27" s="16">
        <f t="shared" si="7"/>
        <v>15</v>
      </c>
      <c r="I27" s="16">
        <f t="shared" si="7"/>
        <v>27</v>
      </c>
      <c r="J27" s="16">
        <f t="shared" si="7"/>
        <v>2</v>
      </c>
      <c r="K27" s="16">
        <f t="shared" si="7"/>
        <v>0</v>
      </c>
      <c r="L27" s="16">
        <f t="shared" si="7"/>
        <v>1</v>
      </c>
      <c r="M27" s="16">
        <f>SUM(M28:M34)</f>
        <v>67</v>
      </c>
      <c r="N27" s="16"/>
    </row>
    <row r="28" spans="3:13" ht="12">
      <c r="C28" s="17" t="s">
        <v>129</v>
      </c>
      <c r="D28" s="17" t="s">
        <v>130</v>
      </c>
      <c r="E28" s="16">
        <v>1</v>
      </c>
      <c r="F28" s="16">
        <v>0</v>
      </c>
      <c r="G28" s="16">
        <v>0</v>
      </c>
      <c r="H28" s="16">
        <v>6</v>
      </c>
      <c r="I28" s="16">
        <v>2</v>
      </c>
      <c r="J28" s="16">
        <v>0</v>
      </c>
      <c r="K28" s="16">
        <v>0</v>
      </c>
      <c r="L28" s="16">
        <v>0</v>
      </c>
      <c r="M28" s="16">
        <f aca="true" t="shared" si="8" ref="M28:M34">SUM(E28:L28)</f>
        <v>9</v>
      </c>
    </row>
    <row r="29" spans="3:13" ht="12">
      <c r="C29" s="17" t="s">
        <v>562</v>
      </c>
      <c r="D29" s="17" t="s">
        <v>563</v>
      </c>
      <c r="E29" s="16">
        <v>2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f t="shared" si="8"/>
        <v>3</v>
      </c>
    </row>
    <row r="30" spans="3:13" ht="12">
      <c r="C30" s="17" t="s">
        <v>133</v>
      </c>
      <c r="D30" s="17" t="s">
        <v>134</v>
      </c>
      <c r="E30" s="16">
        <v>0</v>
      </c>
      <c r="F30" s="16">
        <v>0</v>
      </c>
      <c r="G30" s="16">
        <v>0</v>
      </c>
      <c r="H30" s="16">
        <v>3</v>
      </c>
      <c r="I30" s="16">
        <v>1</v>
      </c>
      <c r="J30" s="16">
        <v>1</v>
      </c>
      <c r="K30" s="16">
        <v>0</v>
      </c>
      <c r="L30" s="16">
        <v>0</v>
      </c>
      <c r="M30" s="16">
        <f t="shared" si="8"/>
        <v>5</v>
      </c>
    </row>
    <row r="31" spans="3:13" ht="12">
      <c r="C31" s="17" t="s">
        <v>135</v>
      </c>
      <c r="D31" s="17" t="s">
        <v>136</v>
      </c>
      <c r="E31" s="16">
        <v>3</v>
      </c>
      <c r="F31" s="16">
        <v>0</v>
      </c>
      <c r="G31" s="16">
        <v>0</v>
      </c>
      <c r="H31" s="16">
        <v>3</v>
      </c>
      <c r="I31" s="16">
        <v>1</v>
      </c>
      <c r="J31" s="16">
        <v>0</v>
      </c>
      <c r="K31" s="16">
        <v>0</v>
      </c>
      <c r="L31" s="16">
        <v>0</v>
      </c>
      <c r="M31" s="16">
        <f t="shared" si="8"/>
        <v>7</v>
      </c>
    </row>
    <row r="32" spans="3:13" ht="12">
      <c r="C32" s="17" t="s">
        <v>137</v>
      </c>
      <c r="D32" s="17" t="s">
        <v>138</v>
      </c>
      <c r="E32" s="16">
        <v>4</v>
      </c>
      <c r="F32" s="16">
        <v>0</v>
      </c>
      <c r="G32" s="16">
        <v>0</v>
      </c>
      <c r="H32" s="16">
        <v>0</v>
      </c>
      <c r="I32" s="16">
        <v>3</v>
      </c>
      <c r="J32" s="16">
        <v>0</v>
      </c>
      <c r="K32" s="16">
        <v>0</v>
      </c>
      <c r="L32" s="16">
        <v>0</v>
      </c>
      <c r="M32" s="16">
        <f t="shared" si="8"/>
        <v>7</v>
      </c>
    </row>
    <row r="33" spans="3:13" ht="12">
      <c r="C33" s="17" t="s">
        <v>139</v>
      </c>
      <c r="D33" s="17" t="s">
        <v>140</v>
      </c>
      <c r="E33" s="16">
        <v>9</v>
      </c>
      <c r="F33" s="16">
        <v>0</v>
      </c>
      <c r="G33" s="16">
        <v>0</v>
      </c>
      <c r="H33" s="16">
        <v>1</v>
      </c>
      <c r="I33" s="16">
        <v>11</v>
      </c>
      <c r="J33" s="16">
        <v>1</v>
      </c>
      <c r="K33" s="16">
        <v>0</v>
      </c>
      <c r="L33" s="16">
        <v>1</v>
      </c>
      <c r="M33" s="16">
        <f t="shared" si="8"/>
        <v>23</v>
      </c>
    </row>
    <row r="34" spans="3:13" ht="12">
      <c r="C34" s="17" t="s">
        <v>141</v>
      </c>
      <c r="D34" s="17" t="s">
        <v>142</v>
      </c>
      <c r="E34" s="16">
        <v>2</v>
      </c>
      <c r="F34" s="16">
        <v>0</v>
      </c>
      <c r="G34" s="16">
        <v>1</v>
      </c>
      <c r="H34" s="16">
        <v>2</v>
      </c>
      <c r="I34" s="16">
        <v>8</v>
      </c>
      <c r="J34" s="16">
        <v>0</v>
      </c>
      <c r="K34" s="16">
        <v>0</v>
      </c>
      <c r="L34" s="16">
        <v>0</v>
      </c>
      <c r="M34" s="16">
        <f t="shared" si="8"/>
        <v>13</v>
      </c>
    </row>
    <row r="35" spans="2:14" ht="12">
      <c r="B35" s="17" t="s">
        <v>143</v>
      </c>
      <c r="E35" s="16">
        <f>SUM(E36:E43)</f>
        <v>68</v>
      </c>
      <c r="F35" s="16">
        <v>0</v>
      </c>
      <c r="G35" s="16">
        <f aca="true" t="shared" si="9" ref="G35:L35">SUM(G36:G43)</f>
        <v>6</v>
      </c>
      <c r="H35" s="16">
        <f t="shared" si="9"/>
        <v>18</v>
      </c>
      <c r="I35" s="16">
        <f t="shared" si="9"/>
        <v>23</v>
      </c>
      <c r="J35" s="16">
        <f t="shared" si="9"/>
        <v>2</v>
      </c>
      <c r="K35" s="16">
        <f t="shared" si="9"/>
        <v>0</v>
      </c>
      <c r="L35" s="16">
        <f t="shared" si="9"/>
        <v>0</v>
      </c>
      <c r="M35" s="16">
        <f>SUM(M36:M43)</f>
        <v>117</v>
      </c>
      <c r="N35" s="16"/>
    </row>
    <row r="36" spans="3:13" ht="12">
      <c r="C36" s="17" t="s">
        <v>144</v>
      </c>
      <c r="D36" s="17" t="s">
        <v>145</v>
      </c>
      <c r="E36" s="16">
        <v>5</v>
      </c>
      <c r="F36" s="16">
        <v>0</v>
      </c>
      <c r="G36" s="16">
        <v>2</v>
      </c>
      <c r="H36" s="16">
        <v>3</v>
      </c>
      <c r="I36" s="16">
        <v>6</v>
      </c>
      <c r="J36" s="16">
        <v>0</v>
      </c>
      <c r="K36" s="16">
        <v>0</v>
      </c>
      <c r="L36" s="16">
        <v>0</v>
      </c>
      <c r="M36" s="16">
        <f aca="true" t="shared" si="10" ref="M36:M43">SUM(E36:L36)</f>
        <v>16</v>
      </c>
    </row>
    <row r="37" spans="3:13" ht="12">
      <c r="C37" s="17" t="s">
        <v>564</v>
      </c>
      <c r="D37" s="17" t="s">
        <v>146</v>
      </c>
      <c r="E37" s="16">
        <v>6</v>
      </c>
      <c r="F37" s="16">
        <v>0</v>
      </c>
      <c r="G37" s="16">
        <v>0</v>
      </c>
      <c r="H37" s="16">
        <v>1</v>
      </c>
      <c r="I37" s="16">
        <v>2</v>
      </c>
      <c r="J37" s="16">
        <v>0</v>
      </c>
      <c r="K37" s="16">
        <v>0</v>
      </c>
      <c r="L37" s="16">
        <v>0</v>
      </c>
      <c r="M37" s="16">
        <f t="shared" si="10"/>
        <v>9</v>
      </c>
    </row>
    <row r="38" spans="3:13" ht="12">
      <c r="C38" s="17" t="s">
        <v>147</v>
      </c>
      <c r="D38" s="17" t="s">
        <v>148</v>
      </c>
      <c r="E38" s="16">
        <v>6</v>
      </c>
      <c r="F38" s="16">
        <v>0</v>
      </c>
      <c r="G38" s="16">
        <v>0</v>
      </c>
      <c r="H38" s="16">
        <v>3</v>
      </c>
      <c r="I38" s="16">
        <v>7</v>
      </c>
      <c r="J38" s="16">
        <v>0</v>
      </c>
      <c r="K38" s="16">
        <v>0</v>
      </c>
      <c r="L38" s="16">
        <v>0</v>
      </c>
      <c r="M38" s="16">
        <f t="shared" si="10"/>
        <v>16</v>
      </c>
    </row>
    <row r="39" spans="3:13" ht="12">
      <c r="C39" s="17" t="s">
        <v>149</v>
      </c>
      <c r="D39" s="17" t="s">
        <v>150</v>
      </c>
      <c r="E39" s="16">
        <v>6</v>
      </c>
      <c r="F39" s="16">
        <v>0</v>
      </c>
      <c r="G39" s="16">
        <v>1</v>
      </c>
      <c r="H39" s="16">
        <v>1</v>
      </c>
      <c r="I39" s="16">
        <v>1</v>
      </c>
      <c r="J39" s="16">
        <v>1</v>
      </c>
      <c r="K39" s="16">
        <v>0</v>
      </c>
      <c r="L39" s="16">
        <v>0</v>
      </c>
      <c r="M39" s="16">
        <f t="shared" si="10"/>
        <v>10</v>
      </c>
    </row>
    <row r="40" spans="3:13" ht="12">
      <c r="C40" s="17" t="s">
        <v>151</v>
      </c>
      <c r="D40" s="17" t="s">
        <v>146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0"/>
        <v>0</v>
      </c>
    </row>
    <row r="41" spans="3:13" ht="12">
      <c r="C41" s="17" t="s">
        <v>152</v>
      </c>
      <c r="D41" s="17" t="s">
        <v>153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0"/>
        <v>0</v>
      </c>
    </row>
    <row r="42" spans="3:13" ht="12">
      <c r="C42" s="17" t="s">
        <v>156</v>
      </c>
      <c r="D42" s="17" t="s">
        <v>157</v>
      </c>
      <c r="E42" s="16">
        <v>45</v>
      </c>
      <c r="F42" s="16">
        <v>0</v>
      </c>
      <c r="G42" s="16">
        <v>3</v>
      </c>
      <c r="H42" s="16">
        <v>10</v>
      </c>
      <c r="I42" s="16">
        <v>6</v>
      </c>
      <c r="J42" s="16">
        <v>1</v>
      </c>
      <c r="K42" s="16">
        <v>0</v>
      </c>
      <c r="L42" s="16">
        <v>0</v>
      </c>
      <c r="M42" s="16">
        <f t="shared" si="10"/>
        <v>65</v>
      </c>
    </row>
    <row r="43" spans="3:13" ht="12">
      <c r="C43" s="17" t="s">
        <v>160</v>
      </c>
      <c r="D43" s="17" t="s">
        <v>157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f t="shared" si="10"/>
        <v>1</v>
      </c>
    </row>
    <row r="44" spans="2:14" ht="12">
      <c r="B44" s="17" t="s">
        <v>163</v>
      </c>
      <c r="E44" s="16">
        <f>SUM(E45:E52)</f>
        <v>86</v>
      </c>
      <c r="F44" s="16">
        <v>0</v>
      </c>
      <c r="G44" s="16">
        <f aca="true" t="shared" si="11" ref="G44:M44">SUM(G45:G52)</f>
        <v>4</v>
      </c>
      <c r="H44" s="16">
        <f t="shared" si="11"/>
        <v>21</v>
      </c>
      <c r="I44" s="16">
        <f t="shared" si="11"/>
        <v>43</v>
      </c>
      <c r="J44" s="16">
        <f t="shared" si="11"/>
        <v>1</v>
      </c>
      <c r="K44" s="16">
        <f t="shared" si="11"/>
        <v>0</v>
      </c>
      <c r="L44" s="16">
        <f t="shared" si="11"/>
        <v>0</v>
      </c>
      <c r="M44" s="16">
        <f t="shared" si="11"/>
        <v>155</v>
      </c>
      <c r="N44" s="16"/>
    </row>
    <row r="45" spans="3:13" ht="12">
      <c r="C45" s="17" t="s">
        <v>164</v>
      </c>
      <c r="D45" s="17" t="s">
        <v>165</v>
      </c>
      <c r="E45" s="16">
        <v>30</v>
      </c>
      <c r="F45" s="16">
        <v>0</v>
      </c>
      <c r="G45" s="16">
        <v>1</v>
      </c>
      <c r="H45" s="16">
        <v>5</v>
      </c>
      <c r="I45" s="16">
        <v>3</v>
      </c>
      <c r="J45" s="16">
        <v>0</v>
      </c>
      <c r="K45" s="16">
        <v>0</v>
      </c>
      <c r="L45" s="16">
        <v>0</v>
      </c>
      <c r="M45" s="16">
        <f aca="true" t="shared" si="12" ref="M45:M52">SUM(E45:L45)</f>
        <v>39</v>
      </c>
    </row>
    <row r="46" spans="3:13" ht="12">
      <c r="C46" s="17" t="s">
        <v>166</v>
      </c>
      <c r="D46" s="17" t="s">
        <v>167</v>
      </c>
      <c r="E46" s="16">
        <v>20</v>
      </c>
      <c r="F46" s="16">
        <v>0</v>
      </c>
      <c r="G46" s="16">
        <v>2</v>
      </c>
      <c r="H46" s="16">
        <v>4</v>
      </c>
      <c r="I46" s="16">
        <v>12</v>
      </c>
      <c r="J46" s="16">
        <v>0</v>
      </c>
      <c r="K46" s="16">
        <v>0</v>
      </c>
      <c r="L46" s="16">
        <v>0</v>
      </c>
      <c r="M46" s="16">
        <f t="shared" si="12"/>
        <v>38</v>
      </c>
    </row>
    <row r="47" spans="3:13" ht="12">
      <c r="C47" s="17" t="s">
        <v>172</v>
      </c>
      <c r="D47" s="17" t="s">
        <v>173</v>
      </c>
      <c r="E47" s="16">
        <v>26</v>
      </c>
      <c r="F47" s="16">
        <v>0</v>
      </c>
      <c r="G47" s="16">
        <v>1</v>
      </c>
      <c r="H47" s="16">
        <v>8</v>
      </c>
      <c r="I47" s="16">
        <v>13</v>
      </c>
      <c r="J47" s="16">
        <v>0</v>
      </c>
      <c r="K47" s="16">
        <v>0</v>
      </c>
      <c r="L47" s="16">
        <v>0</v>
      </c>
      <c r="M47" s="16">
        <f t="shared" si="12"/>
        <v>48</v>
      </c>
    </row>
    <row r="48" spans="3:13" ht="12">
      <c r="C48" s="17" t="s">
        <v>174</v>
      </c>
      <c r="D48" s="86" t="s">
        <v>175</v>
      </c>
      <c r="E48" s="16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2"/>
        <v>6</v>
      </c>
    </row>
    <row r="49" spans="3:13" ht="12">
      <c r="C49" s="17" t="s">
        <v>188</v>
      </c>
      <c r="D49" s="17" t="s">
        <v>189</v>
      </c>
      <c r="E49" s="16">
        <v>0</v>
      </c>
      <c r="F49" s="16">
        <v>0</v>
      </c>
      <c r="G49" s="16">
        <v>0</v>
      </c>
      <c r="H49" s="16">
        <v>1</v>
      </c>
      <c r="I49" s="16">
        <v>2</v>
      </c>
      <c r="J49" s="16">
        <v>0</v>
      </c>
      <c r="K49" s="16">
        <v>0</v>
      </c>
      <c r="L49" s="16">
        <v>0</v>
      </c>
      <c r="M49" s="16">
        <f t="shared" si="12"/>
        <v>3</v>
      </c>
    </row>
    <row r="50" spans="3:13" ht="12">
      <c r="C50" s="17" t="s">
        <v>190</v>
      </c>
      <c r="D50" s="17" t="s">
        <v>191</v>
      </c>
      <c r="E50" s="16">
        <v>0</v>
      </c>
      <c r="F50" s="16">
        <v>0</v>
      </c>
      <c r="G50" s="16">
        <v>0</v>
      </c>
      <c r="H50" s="16">
        <v>1</v>
      </c>
      <c r="I50" s="16">
        <v>2</v>
      </c>
      <c r="J50" s="16">
        <v>0</v>
      </c>
      <c r="K50" s="16">
        <v>0</v>
      </c>
      <c r="L50" s="16">
        <v>0</v>
      </c>
      <c r="M50" s="16">
        <f t="shared" si="12"/>
        <v>3</v>
      </c>
    </row>
    <row r="51" spans="3:13" ht="12">
      <c r="C51" s="17" t="s">
        <v>192</v>
      </c>
      <c r="D51" s="17" t="s">
        <v>193</v>
      </c>
      <c r="E51" s="16">
        <v>0</v>
      </c>
      <c r="F51" s="16">
        <v>0</v>
      </c>
      <c r="G51" s="16">
        <v>0</v>
      </c>
      <c r="H51" s="16">
        <v>1</v>
      </c>
      <c r="I51" s="16">
        <v>7</v>
      </c>
      <c r="J51" s="16">
        <v>0</v>
      </c>
      <c r="K51" s="16">
        <v>0</v>
      </c>
      <c r="L51" s="16">
        <v>0</v>
      </c>
      <c r="M51" s="16">
        <f t="shared" si="12"/>
        <v>8</v>
      </c>
    </row>
    <row r="52" spans="3:13" ht="12">
      <c r="C52" s="17" t="s">
        <v>566</v>
      </c>
      <c r="D52" s="17" t="s">
        <v>567</v>
      </c>
      <c r="E52" s="16">
        <v>4</v>
      </c>
      <c r="F52" s="16">
        <v>0</v>
      </c>
      <c r="G52" s="16">
        <v>0</v>
      </c>
      <c r="H52" s="16">
        <v>1</v>
      </c>
      <c r="I52" s="16">
        <v>4</v>
      </c>
      <c r="J52" s="16">
        <v>1</v>
      </c>
      <c r="K52" s="16">
        <v>0</v>
      </c>
      <c r="L52" s="16">
        <v>0</v>
      </c>
      <c r="M52" s="16">
        <f t="shared" si="12"/>
        <v>10</v>
      </c>
    </row>
    <row r="53" spans="2:13" ht="12">
      <c r="B53" s="17" t="s">
        <v>64</v>
      </c>
      <c r="E53" s="16">
        <f>SUM(E54:E58)</f>
        <v>35</v>
      </c>
      <c r="F53" s="16">
        <v>0</v>
      </c>
      <c r="G53" s="16">
        <f aca="true" t="shared" si="13" ref="G53:L53">SUM(G54:G58)</f>
        <v>1</v>
      </c>
      <c r="H53" s="16">
        <f t="shared" si="13"/>
        <v>21</v>
      </c>
      <c r="I53" s="16">
        <f t="shared" si="13"/>
        <v>40</v>
      </c>
      <c r="J53" s="16">
        <f t="shared" si="13"/>
        <v>2</v>
      </c>
      <c r="K53" s="16">
        <f t="shared" si="13"/>
        <v>0</v>
      </c>
      <c r="L53" s="16">
        <f t="shared" si="13"/>
        <v>0</v>
      </c>
      <c r="M53" s="16">
        <f>SUM(M54:M58)</f>
        <v>99</v>
      </c>
    </row>
    <row r="54" spans="3:13" ht="12">
      <c r="C54" s="17" t="s">
        <v>194</v>
      </c>
      <c r="D54" s="17" t="s">
        <v>195</v>
      </c>
      <c r="E54" s="16">
        <v>10</v>
      </c>
      <c r="F54" s="16">
        <v>0</v>
      </c>
      <c r="G54" s="16">
        <v>1</v>
      </c>
      <c r="H54" s="16">
        <v>5</v>
      </c>
      <c r="I54" s="16">
        <v>5</v>
      </c>
      <c r="J54" s="16">
        <v>0</v>
      </c>
      <c r="K54" s="16">
        <v>0</v>
      </c>
      <c r="L54" s="16">
        <v>0</v>
      </c>
      <c r="M54" s="16">
        <f>SUM(E54:L54)</f>
        <v>21</v>
      </c>
    </row>
    <row r="55" spans="3:13" ht="12">
      <c r="C55" s="17" t="s">
        <v>203</v>
      </c>
      <c r="D55" s="17" t="s">
        <v>204</v>
      </c>
      <c r="E55" s="16">
        <v>15</v>
      </c>
      <c r="F55" s="16">
        <v>0</v>
      </c>
      <c r="G55" s="16">
        <v>0</v>
      </c>
      <c r="H55" s="16">
        <v>10</v>
      </c>
      <c r="I55" s="16">
        <v>18</v>
      </c>
      <c r="J55" s="16">
        <v>0</v>
      </c>
      <c r="K55" s="16">
        <v>0</v>
      </c>
      <c r="L55" s="16">
        <v>0</v>
      </c>
      <c r="M55" s="16">
        <f>SUM(E55:L55)</f>
        <v>43</v>
      </c>
    </row>
    <row r="56" spans="3:13" ht="12">
      <c r="C56" s="17" t="s">
        <v>205</v>
      </c>
      <c r="D56" s="17" t="s">
        <v>206</v>
      </c>
      <c r="E56" s="16">
        <v>6</v>
      </c>
      <c r="F56" s="16">
        <v>0</v>
      </c>
      <c r="G56" s="16">
        <v>0</v>
      </c>
      <c r="H56" s="16">
        <v>2</v>
      </c>
      <c r="I56" s="16">
        <v>4</v>
      </c>
      <c r="J56" s="16">
        <v>0</v>
      </c>
      <c r="K56" s="16">
        <v>0</v>
      </c>
      <c r="L56" s="16">
        <v>0</v>
      </c>
      <c r="M56" s="16">
        <f>SUM(E56:L56)</f>
        <v>12</v>
      </c>
    </row>
    <row r="57" spans="3:13" ht="12">
      <c r="C57" s="17" t="s">
        <v>207</v>
      </c>
      <c r="D57" s="17" t="s">
        <v>208</v>
      </c>
      <c r="E57" s="16">
        <v>1</v>
      </c>
      <c r="F57" s="16">
        <v>0</v>
      </c>
      <c r="G57" s="16">
        <v>0</v>
      </c>
      <c r="H57" s="16">
        <v>2</v>
      </c>
      <c r="I57" s="16">
        <v>7</v>
      </c>
      <c r="J57" s="16">
        <v>0</v>
      </c>
      <c r="K57" s="16">
        <v>0</v>
      </c>
      <c r="L57" s="16">
        <v>0</v>
      </c>
      <c r="M57" s="16">
        <f>SUM(E57:L57)</f>
        <v>10</v>
      </c>
    </row>
    <row r="58" spans="3:13" ht="12">
      <c r="C58" s="17" t="s">
        <v>209</v>
      </c>
      <c r="D58" s="17" t="s">
        <v>210</v>
      </c>
      <c r="E58" s="16">
        <v>3</v>
      </c>
      <c r="F58" s="16">
        <v>0</v>
      </c>
      <c r="G58" s="16">
        <v>0</v>
      </c>
      <c r="H58" s="16">
        <v>2</v>
      </c>
      <c r="I58" s="16">
        <v>6</v>
      </c>
      <c r="J58" s="16">
        <v>2</v>
      </c>
      <c r="K58" s="16">
        <v>0</v>
      </c>
      <c r="L58" s="16">
        <v>0</v>
      </c>
      <c r="M58" s="16">
        <f>SUM(E58:L58)</f>
        <v>13</v>
      </c>
    </row>
    <row r="59" spans="1:14" ht="12">
      <c r="A59" s="17" t="s">
        <v>517</v>
      </c>
      <c r="E59" s="21">
        <f>E60+E62+E65+E68+E80+E82+E86+E92+E96+E100+E105+E107+E111+E116+E118+E121+E124</f>
        <v>764</v>
      </c>
      <c r="F59" s="21">
        <v>0</v>
      </c>
      <c r="G59" s="21">
        <f aca="true" t="shared" si="14" ref="G59:M59">G60+G62+G65+G68+G80+G82+G86+G92+G96+G100+G105+G107+G111+G116+G118+G121+G124</f>
        <v>53</v>
      </c>
      <c r="H59" s="21">
        <f t="shared" si="14"/>
        <v>148</v>
      </c>
      <c r="I59" s="21">
        <f t="shared" si="14"/>
        <v>203</v>
      </c>
      <c r="J59" s="21">
        <f t="shared" si="14"/>
        <v>8</v>
      </c>
      <c r="K59" s="21">
        <f t="shared" si="14"/>
        <v>0</v>
      </c>
      <c r="L59" s="21">
        <f t="shared" si="14"/>
        <v>16</v>
      </c>
      <c r="M59" s="21">
        <f t="shared" si="14"/>
        <v>1192</v>
      </c>
      <c r="N59" s="16"/>
    </row>
    <row r="60" spans="2:13" ht="12">
      <c r="B60" s="17" t="s">
        <v>65</v>
      </c>
      <c r="E60" s="16">
        <f>E61</f>
        <v>19</v>
      </c>
      <c r="F60" s="16">
        <v>0</v>
      </c>
      <c r="G60" s="16">
        <f aca="true" t="shared" si="15" ref="G60:M60">G61</f>
        <v>1</v>
      </c>
      <c r="H60" s="16">
        <f t="shared" si="15"/>
        <v>1</v>
      </c>
      <c r="I60" s="16">
        <f t="shared" si="15"/>
        <v>2</v>
      </c>
      <c r="J60" s="16">
        <f t="shared" si="15"/>
        <v>0</v>
      </c>
      <c r="K60" s="16">
        <f t="shared" si="15"/>
        <v>0</v>
      </c>
      <c r="L60" s="16">
        <f t="shared" si="15"/>
        <v>0</v>
      </c>
      <c r="M60" s="16">
        <f t="shared" si="15"/>
        <v>23</v>
      </c>
    </row>
    <row r="61" spans="3:13" ht="12">
      <c r="C61" s="17" t="s">
        <v>212</v>
      </c>
      <c r="D61" s="17" t="s">
        <v>213</v>
      </c>
      <c r="E61" s="16">
        <v>19</v>
      </c>
      <c r="F61" s="16">
        <v>0</v>
      </c>
      <c r="G61" s="16">
        <v>1</v>
      </c>
      <c r="H61" s="16">
        <v>1</v>
      </c>
      <c r="I61" s="16">
        <v>2</v>
      </c>
      <c r="J61" s="16">
        <v>0</v>
      </c>
      <c r="K61" s="16">
        <v>0</v>
      </c>
      <c r="L61" s="16">
        <v>0</v>
      </c>
      <c r="M61" s="16">
        <f>SUM(E61:L61)</f>
        <v>23</v>
      </c>
    </row>
    <row r="62" spans="2:13" ht="12">
      <c r="B62" s="17" t="s">
        <v>66</v>
      </c>
      <c r="E62" s="16">
        <f>SUM(E63:E64)</f>
        <v>98</v>
      </c>
      <c r="F62" s="16">
        <v>0</v>
      </c>
      <c r="G62" s="16">
        <f aca="true" t="shared" si="16" ref="G62:M62">SUM(G63:G64)</f>
        <v>5</v>
      </c>
      <c r="H62" s="16">
        <f t="shared" si="16"/>
        <v>10</v>
      </c>
      <c r="I62" s="16">
        <f t="shared" si="16"/>
        <v>17</v>
      </c>
      <c r="J62" s="16">
        <f t="shared" si="16"/>
        <v>2</v>
      </c>
      <c r="K62" s="16">
        <f t="shared" si="16"/>
        <v>0</v>
      </c>
      <c r="L62" s="16">
        <f t="shared" si="16"/>
        <v>4</v>
      </c>
      <c r="M62" s="16">
        <f t="shared" si="16"/>
        <v>136</v>
      </c>
    </row>
    <row r="63" spans="3:13" ht="12">
      <c r="C63" s="17" t="s">
        <v>214</v>
      </c>
      <c r="D63" s="17" t="s">
        <v>215</v>
      </c>
      <c r="E63" s="16">
        <v>83</v>
      </c>
      <c r="F63" s="16">
        <v>0</v>
      </c>
      <c r="G63" s="16">
        <v>5</v>
      </c>
      <c r="H63" s="16">
        <v>7</v>
      </c>
      <c r="I63" s="16">
        <v>12</v>
      </c>
      <c r="J63" s="16">
        <v>1</v>
      </c>
      <c r="K63" s="16">
        <v>0</v>
      </c>
      <c r="L63" s="16">
        <v>3</v>
      </c>
      <c r="M63" s="16">
        <f>SUM(E63:L63)</f>
        <v>111</v>
      </c>
    </row>
    <row r="64" spans="3:13" ht="12">
      <c r="C64" s="17" t="s">
        <v>220</v>
      </c>
      <c r="D64" s="17" t="s">
        <v>221</v>
      </c>
      <c r="E64" s="16">
        <v>15</v>
      </c>
      <c r="F64" s="16">
        <v>0</v>
      </c>
      <c r="G64" s="16">
        <v>0</v>
      </c>
      <c r="H64" s="16">
        <v>3</v>
      </c>
      <c r="I64" s="16">
        <v>5</v>
      </c>
      <c r="J64" s="16">
        <v>1</v>
      </c>
      <c r="K64" s="16">
        <v>0</v>
      </c>
      <c r="L64" s="16">
        <v>1</v>
      </c>
      <c r="M64" s="16">
        <f>SUM(E64:L64)</f>
        <v>25</v>
      </c>
    </row>
    <row r="65" spans="2:13" ht="12">
      <c r="B65" s="17" t="s">
        <v>67</v>
      </c>
      <c r="E65" s="16">
        <f>SUM(E66:E67)</f>
        <v>28</v>
      </c>
      <c r="F65" s="16">
        <v>0</v>
      </c>
      <c r="G65" s="16">
        <f aca="true" t="shared" si="17" ref="G65:M65">SUM(G66:G67)</f>
        <v>2</v>
      </c>
      <c r="H65" s="16">
        <f t="shared" si="17"/>
        <v>9</v>
      </c>
      <c r="I65" s="16">
        <f t="shared" si="17"/>
        <v>6</v>
      </c>
      <c r="J65" s="16">
        <f t="shared" si="17"/>
        <v>0</v>
      </c>
      <c r="K65" s="16">
        <f t="shared" si="17"/>
        <v>0</v>
      </c>
      <c r="L65" s="16">
        <f t="shared" si="17"/>
        <v>1</v>
      </c>
      <c r="M65" s="16">
        <f t="shared" si="17"/>
        <v>46</v>
      </c>
    </row>
    <row r="66" spans="3:13" ht="12">
      <c r="C66" s="17" t="s">
        <v>222</v>
      </c>
      <c r="D66" s="17" t="s">
        <v>223</v>
      </c>
      <c r="E66" s="16">
        <v>23</v>
      </c>
      <c r="F66" s="16">
        <v>0</v>
      </c>
      <c r="G66" s="16">
        <v>2</v>
      </c>
      <c r="H66" s="16">
        <v>6</v>
      </c>
      <c r="I66" s="16">
        <v>3</v>
      </c>
      <c r="J66" s="16">
        <v>0</v>
      </c>
      <c r="K66" s="16">
        <v>0</v>
      </c>
      <c r="L66" s="16">
        <v>0</v>
      </c>
      <c r="M66" s="16">
        <f>SUM(E66:L66)</f>
        <v>34</v>
      </c>
    </row>
    <row r="67" spans="3:13" ht="12">
      <c r="C67" s="17" t="s">
        <v>224</v>
      </c>
      <c r="D67" s="17" t="s">
        <v>221</v>
      </c>
      <c r="E67" s="16">
        <v>5</v>
      </c>
      <c r="F67" s="16">
        <v>0</v>
      </c>
      <c r="G67" s="16">
        <v>0</v>
      </c>
      <c r="H67" s="16">
        <v>3</v>
      </c>
      <c r="I67" s="16">
        <v>3</v>
      </c>
      <c r="J67" s="16">
        <v>0</v>
      </c>
      <c r="K67" s="16">
        <v>0</v>
      </c>
      <c r="L67" s="16">
        <v>1</v>
      </c>
      <c r="M67" s="16">
        <f>SUM(E67:L67)</f>
        <v>12</v>
      </c>
    </row>
    <row r="68" spans="2:13" ht="12">
      <c r="B68" s="17" t="s">
        <v>68</v>
      </c>
      <c r="E68" s="16">
        <f>SUM(E69:E79)</f>
        <v>98</v>
      </c>
      <c r="F68" s="16">
        <v>0</v>
      </c>
      <c r="G68" s="16">
        <f aca="true" t="shared" si="18" ref="G68:M68">SUM(G69:G79)</f>
        <v>11</v>
      </c>
      <c r="H68" s="16">
        <f t="shared" si="18"/>
        <v>28</v>
      </c>
      <c r="I68" s="16">
        <f t="shared" si="18"/>
        <v>37</v>
      </c>
      <c r="J68" s="16">
        <f t="shared" si="18"/>
        <v>0</v>
      </c>
      <c r="K68" s="16">
        <f t="shared" si="18"/>
        <v>0</v>
      </c>
      <c r="L68" s="16">
        <f t="shared" si="18"/>
        <v>0</v>
      </c>
      <c r="M68" s="16">
        <f t="shared" si="18"/>
        <v>174</v>
      </c>
    </row>
    <row r="69" spans="3:13" ht="12">
      <c r="C69" s="17" t="s">
        <v>225</v>
      </c>
      <c r="D69" s="17" t="s">
        <v>226</v>
      </c>
      <c r="E69" s="16">
        <v>15</v>
      </c>
      <c r="F69" s="16">
        <v>0</v>
      </c>
      <c r="G69" s="16">
        <v>2</v>
      </c>
      <c r="H69" s="16">
        <v>1</v>
      </c>
      <c r="I69" s="16">
        <v>3</v>
      </c>
      <c r="J69" s="16">
        <v>0</v>
      </c>
      <c r="K69" s="16">
        <v>0</v>
      </c>
      <c r="L69" s="16">
        <v>0</v>
      </c>
      <c r="M69" s="16">
        <f aca="true" t="shared" si="19" ref="M69:M79">SUM(E69:L69)</f>
        <v>21</v>
      </c>
    </row>
    <row r="70" spans="3:13" ht="12">
      <c r="C70" s="17" t="s">
        <v>227</v>
      </c>
      <c r="D70" s="17" t="s">
        <v>228</v>
      </c>
      <c r="E70" s="16">
        <v>13</v>
      </c>
      <c r="F70" s="16">
        <v>0</v>
      </c>
      <c r="G70" s="16">
        <v>1</v>
      </c>
      <c r="H70" s="16">
        <v>2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9"/>
        <v>16</v>
      </c>
    </row>
    <row r="71" spans="3:13" ht="12">
      <c r="C71" s="85" t="s">
        <v>229</v>
      </c>
      <c r="D71" s="86" t="s">
        <v>230</v>
      </c>
      <c r="E71" s="16">
        <v>4</v>
      </c>
      <c r="F71" s="16">
        <v>0</v>
      </c>
      <c r="G71" s="16">
        <v>1</v>
      </c>
      <c r="H71" s="16">
        <v>1</v>
      </c>
      <c r="I71" s="16">
        <v>2</v>
      </c>
      <c r="J71" s="16">
        <v>0</v>
      </c>
      <c r="K71" s="16">
        <v>0</v>
      </c>
      <c r="L71" s="16">
        <v>0</v>
      </c>
      <c r="M71" s="16">
        <f t="shared" si="19"/>
        <v>8</v>
      </c>
    </row>
    <row r="72" spans="3:13" ht="12">
      <c r="C72" s="85" t="s">
        <v>546</v>
      </c>
      <c r="D72" s="86" t="s">
        <v>547</v>
      </c>
      <c r="E72" s="16">
        <v>4</v>
      </c>
      <c r="F72" s="16">
        <v>0</v>
      </c>
      <c r="G72" s="16">
        <v>0</v>
      </c>
      <c r="H72" s="16">
        <v>1</v>
      </c>
      <c r="I72" s="16">
        <v>1</v>
      </c>
      <c r="J72" s="16">
        <v>0</v>
      </c>
      <c r="K72" s="16">
        <v>0</v>
      </c>
      <c r="L72" s="16">
        <v>0</v>
      </c>
      <c r="M72" s="16">
        <f t="shared" si="19"/>
        <v>6</v>
      </c>
    </row>
    <row r="73" spans="3:13" ht="12">
      <c r="C73" s="17" t="s">
        <v>231</v>
      </c>
      <c r="D73" s="87" t="s">
        <v>232</v>
      </c>
      <c r="E73" s="16">
        <v>16</v>
      </c>
      <c r="F73" s="16">
        <v>0</v>
      </c>
      <c r="G73" s="16">
        <v>2</v>
      </c>
      <c r="H73" s="16">
        <v>5</v>
      </c>
      <c r="I73" s="16">
        <v>11</v>
      </c>
      <c r="J73" s="16">
        <v>0</v>
      </c>
      <c r="K73" s="16">
        <v>0</v>
      </c>
      <c r="L73" s="16">
        <v>0</v>
      </c>
      <c r="M73" s="16">
        <f t="shared" si="19"/>
        <v>34</v>
      </c>
    </row>
    <row r="74" spans="3:13" ht="12">
      <c r="C74" s="17" t="s">
        <v>536</v>
      </c>
      <c r="D74" s="86" t="s">
        <v>538</v>
      </c>
      <c r="E74" s="16">
        <v>2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9"/>
        <v>2</v>
      </c>
    </row>
    <row r="75" spans="3:13" ht="12">
      <c r="C75" s="17" t="s">
        <v>537</v>
      </c>
      <c r="D75" s="86" t="s">
        <v>539</v>
      </c>
      <c r="E75" s="16">
        <v>1</v>
      </c>
      <c r="F75" s="16">
        <v>0</v>
      </c>
      <c r="G75" s="16">
        <v>2</v>
      </c>
      <c r="H75" s="16">
        <v>2</v>
      </c>
      <c r="I75" s="16">
        <v>1</v>
      </c>
      <c r="J75" s="16">
        <v>0</v>
      </c>
      <c r="K75" s="16">
        <v>0</v>
      </c>
      <c r="L75" s="16">
        <v>0</v>
      </c>
      <c r="M75" s="16">
        <f t="shared" si="19"/>
        <v>6</v>
      </c>
    </row>
    <row r="76" spans="3:13" ht="12">
      <c r="C76" s="17" t="s">
        <v>233</v>
      </c>
      <c r="D76" s="17" t="s">
        <v>234</v>
      </c>
      <c r="E76" s="16">
        <v>7</v>
      </c>
      <c r="F76" s="16">
        <v>0</v>
      </c>
      <c r="G76" s="16">
        <v>0</v>
      </c>
      <c r="H76" s="16">
        <v>3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9"/>
        <v>10</v>
      </c>
    </row>
    <row r="77" spans="3:13" ht="12">
      <c r="C77" s="17" t="s">
        <v>235</v>
      </c>
      <c r="D77" s="17" t="s">
        <v>236</v>
      </c>
      <c r="E77" s="16">
        <v>18</v>
      </c>
      <c r="F77" s="16">
        <v>0</v>
      </c>
      <c r="G77" s="16">
        <v>1</v>
      </c>
      <c r="H77" s="16">
        <v>7</v>
      </c>
      <c r="I77" s="16">
        <v>11</v>
      </c>
      <c r="J77" s="16">
        <v>0</v>
      </c>
      <c r="K77" s="16">
        <v>0</v>
      </c>
      <c r="L77" s="16">
        <v>0</v>
      </c>
      <c r="M77" s="16">
        <f t="shared" si="19"/>
        <v>37</v>
      </c>
    </row>
    <row r="78" spans="3:13" ht="12">
      <c r="C78" s="17" t="s">
        <v>239</v>
      </c>
      <c r="D78" s="17" t="s">
        <v>240</v>
      </c>
      <c r="E78" s="16">
        <v>11</v>
      </c>
      <c r="F78" s="16">
        <v>0</v>
      </c>
      <c r="G78" s="16">
        <v>1</v>
      </c>
      <c r="H78" s="16">
        <v>6</v>
      </c>
      <c r="I78" s="16">
        <v>7</v>
      </c>
      <c r="J78" s="16">
        <v>0</v>
      </c>
      <c r="K78" s="16">
        <v>0</v>
      </c>
      <c r="L78" s="16">
        <v>0</v>
      </c>
      <c r="M78" s="16">
        <f t="shared" si="19"/>
        <v>25</v>
      </c>
    </row>
    <row r="79" spans="3:13" ht="12">
      <c r="C79" s="17" t="s">
        <v>241</v>
      </c>
      <c r="D79" s="17" t="s">
        <v>221</v>
      </c>
      <c r="E79" s="16">
        <v>7</v>
      </c>
      <c r="F79" s="16">
        <v>0</v>
      </c>
      <c r="G79" s="16">
        <v>1</v>
      </c>
      <c r="H79" s="16">
        <v>0</v>
      </c>
      <c r="I79" s="16">
        <v>1</v>
      </c>
      <c r="J79" s="16">
        <v>0</v>
      </c>
      <c r="K79" s="16">
        <v>0</v>
      </c>
      <c r="L79" s="16">
        <v>0</v>
      </c>
      <c r="M79" s="16">
        <f t="shared" si="19"/>
        <v>9</v>
      </c>
    </row>
    <row r="80" spans="2:13" ht="12">
      <c r="B80" s="17" t="s">
        <v>69</v>
      </c>
      <c r="E80" s="16">
        <f>SUM(E81:E81)</f>
        <v>7</v>
      </c>
      <c r="F80" s="16">
        <v>0</v>
      </c>
      <c r="G80" s="16">
        <f aca="true" t="shared" si="20" ref="G80:M80">SUM(G81:G81)</f>
        <v>0</v>
      </c>
      <c r="H80" s="16">
        <f t="shared" si="20"/>
        <v>1</v>
      </c>
      <c r="I80" s="16">
        <f t="shared" si="20"/>
        <v>2</v>
      </c>
      <c r="J80" s="16">
        <f t="shared" si="20"/>
        <v>0</v>
      </c>
      <c r="K80" s="16">
        <f t="shared" si="20"/>
        <v>0</v>
      </c>
      <c r="L80" s="16">
        <f t="shared" si="20"/>
        <v>0</v>
      </c>
      <c r="M80" s="16">
        <f t="shared" si="20"/>
        <v>10</v>
      </c>
    </row>
    <row r="81" spans="3:13" ht="12">
      <c r="C81" s="17" t="s">
        <v>248</v>
      </c>
      <c r="D81" s="17" t="s">
        <v>249</v>
      </c>
      <c r="E81" s="16">
        <v>7</v>
      </c>
      <c r="F81" s="16">
        <v>0</v>
      </c>
      <c r="G81" s="16">
        <v>0</v>
      </c>
      <c r="H81" s="16">
        <v>1</v>
      </c>
      <c r="I81" s="16">
        <v>2</v>
      </c>
      <c r="J81" s="16">
        <v>0</v>
      </c>
      <c r="K81" s="16">
        <v>0</v>
      </c>
      <c r="L81" s="16">
        <v>0</v>
      </c>
      <c r="M81" s="16">
        <f>SUM(E81:L81)</f>
        <v>10</v>
      </c>
    </row>
    <row r="82" spans="2:13" ht="12">
      <c r="B82" s="17" t="s">
        <v>70</v>
      </c>
      <c r="E82" s="16">
        <f>SUM(E83:E85)</f>
        <v>81</v>
      </c>
      <c r="F82" s="16">
        <v>0</v>
      </c>
      <c r="G82" s="16">
        <f aca="true" t="shared" si="21" ref="G82:M82">SUM(G83:G85)</f>
        <v>6</v>
      </c>
      <c r="H82" s="16">
        <f t="shared" si="21"/>
        <v>17</v>
      </c>
      <c r="I82" s="16">
        <f t="shared" si="21"/>
        <v>20</v>
      </c>
      <c r="J82" s="16">
        <f t="shared" si="21"/>
        <v>2</v>
      </c>
      <c r="K82" s="16">
        <f t="shared" si="21"/>
        <v>0</v>
      </c>
      <c r="L82" s="16">
        <f t="shared" si="21"/>
        <v>3</v>
      </c>
      <c r="M82" s="16">
        <f t="shared" si="21"/>
        <v>129</v>
      </c>
    </row>
    <row r="83" spans="3:13" ht="12">
      <c r="C83" s="17" t="s">
        <v>259</v>
      </c>
      <c r="D83" s="17" t="s">
        <v>260</v>
      </c>
      <c r="E83" s="16">
        <v>33</v>
      </c>
      <c r="F83" s="16">
        <v>0</v>
      </c>
      <c r="G83" s="16">
        <v>2</v>
      </c>
      <c r="H83" s="16">
        <v>6</v>
      </c>
      <c r="I83" s="16">
        <v>8</v>
      </c>
      <c r="J83" s="16">
        <v>0</v>
      </c>
      <c r="K83" s="16">
        <f>SUM(K84:K86)</f>
        <v>0</v>
      </c>
      <c r="L83" s="16">
        <v>1</v>
      </c>
      <c r="M83" s="16">
        <f>SUM(E83:L83)</f>
        <v>50</v>
      </c>
    </row>
    <row r="84" spans="3:13" ht="12">
      <c r="C84" s="17" t="s">
        <v>261</v>
      </c>
      <c r="D84" s="17" t="s">
        <v>262</v>
      </c>
      <c r="E84" s="16">
        <v>2</v>
      </c>
      <c r="F84" s="16">
        <v>0</v>
      </c>
      <c r="G84" s="16">
        <v>0</v>
      </c>
      <c r="H84" s="16">
        <v>2</v>
      </c>
      <c r="I84" s="16">
        <v>2</v>
      </c>
      <c r="J84" s="16">
        <v>1</v>
      </c>
      <c r="K84" s="16">
        <f>SUM(K85:K88)</f>
        <v>0</v>
      </c>
      <c r="L84" s="16">
        <v>0</v>
      </c>
      <c r="M84" s="16">
        <f>SUM(E84:L84)</f>
        <v>7</v>
      </c>
    </row>
    <row r="85" spans="3:13" ht="12">
      <c r="C85" s="17" t="s">
        <v>263</v>
      </c>
      <c r="D85" s="17" t="s">
        <v>221</v>
      </c>
      <c r="E85" s="16">
        <v>46</v>
      </c>
      <c r="F85" s="16">
        <v>0</v>
      </c>
      <c r="G85" s="16">
        <v>4</v>
      </c>
      <c r="H85" s="16">
        <v>9</v>
      </c>
      <c r="I85" s="16">
        <v>10</v>
      </c>
      <c r="J85" s="16">
        <v>1</v>
      </c>
      <c r="K85" s="16">
        <f>SUM(K86:K89)</f>
        <v>0</v>
      </c>
      <c r="L85" s="16">
        <v>2</v>
      </c>
      <c r="M85" s="16">
        <f>SUM(E85:L85)</f>
        <v>72</v>
      </c>
    </row>
    <row r="86" spans="2:13" ht="12">
      <c r="B86" s="17" t="s">
        <v>71</v>
      </c>
      <c r="E86" s="16">
        <f>SUM(E87:E91)</f>
        <v>23</v>
      </c>
      <c r="F86" s="16">
        <v>0</v>
      </c>
      <c r="G86" s="16">
        <f aca="true" t="shared" si="22" ref="G86:M86">SUM(G87:G91)</f>
        <v>3</v>
      </c>
      <c r="H86" s="16">
        <f t="shared" si="22"/>
        <v>6</v>
      </c>
      <c r="I86" s="16">
        <f t="shared" si="22"/>
        <v>11</v>
      </c>
      <c r="J86" s="16">
        <f t="shared" si="22"/>
        <v>0</v>
      </c>
      <c r="K86" s="16">
        <f t="shared" si="22"/>
        <v>0</v>
      </c>
      <c r="L86" s="16">
        <f t="shared" si="22"/>
        <v>1</v>
      </c>
      <c r="M86" s="16">
        <f t="shared" si="22"/>
        <v>44</v>
      </c>
    </row>
    <row r="87" spans="3:13" ht="12">
      <c r="C87" s="89" t="s">
        <v>264</v>
      </c>
      <c r="D87" s="17" t="s">
        <v>625</v>
      </c>
      <c r="E87" s="16">
        <v>4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f>SUM(E87:L87)</f>
        <v>4</v>
      </c>
    </row>
    <row r="88" spans="3:13" ht="12">
      <c r="C88" s="17" t="s">
        <v>266</v>
      </c>
      <c r="D88" s="17" t="s">
        <v>221</v>
      </c>
      <c r="E88" s="16">
        <v>3</v>
      </c>
      <c r="F88" s="16">
        <v>0</v>
      </c>
      <c r="G88" s="16">
        <v>0</v>
      </c>
      <c r="H88" s="16">
        <v>3</v>
      </c>
      <c r="I88" s="16">
        <v>1</v>
      </c>
      <c r="J88" s="16">
        <v>0</v>
      </c>
      <c r="K88" s="16">
        <v>0</v>
      </c>
      <c r="L88" s="16">
        <v>0</v>
      </c>
      <c r="M88" s="16">
        <f>SUM(E88:L88)</f>
        <v>7</v>
      </c>
    </row>
    <row r="89" spans="3:13" ht="12">
      <c r="C89" s="17" t="s">
        <v>269</v>
      </c>
      <c r="D89" s="17" t="s">
        <v>221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f>SUM(E89:L89)</f>
        <v>2</v>
      </c>
    </row>
    <row r="90" spans="3:13" ht="12">
      <c r="C90" s="17" t="s">
        <v>272</v>
      </c>
      <c r="D90" s="17" t="s">
        <v>273</v>
      </c>
      <c r="E90" s="16">
        <v>7</v>
      </c>
      <c r="F90" s="16">
        <v>0</v>
      </c>
      <c r="G90" s="16">
        <v>3</v>
      </c>
      <c r="H90" s="16">
        <v>2</v>
      </c>
      <c r="I90" s="16">
        <v>2</v>
      </c>
      <c r="J90" s="16">
        <v>0</v>
      </c>
      <c r="K90" s="16">
        <v>0</v>
      </c>
      <c r="L90" s="16">
        <v>1</v>
      </c>
      <c r="M90" s="16">
        <f>SUM(E90:L90)</f>
        <v>15</v>
      </c>
    </row>
    <row r="91" spans="3:13" ht="12">
      <c r="C91" s="17" t="s">
        <v>274</v>
      </c>
      <c r="D91" s="17" t="s">
        <v>221</v>
      </c>
      <c r="E91" s="16">
        <v>8</v>
      </c>
      <c r="F91" s="16">
        <v>0</v>
      </c>
      <c r="G91" s="16">
        <v>0</v>
      </c>
      <c r="H91" s="16">
        <v>1</v>
      </c>
      <c r="I91" s="16">
        <v>7</v>
      </c>
      <c r="J91" s="16">
        <v>0</v>
      </c>
      <c r="K91" s="16">
        <v>0</v>
      </c>
      <c r="L91" s="16">
        <v>0</v>
      </c>
      <c r="M91" s="16">
        <f>SUM(E91:L91)</f>
        <v>16</v>
      </c>
    </row>
    <row r="92" spans="2:13" ht="12">
      <c r="B92" s="17" t="s">
        <v>72</v>
      </c>
      <c r="E92" s="16">
        <f>SUM(E93:E95)</f>
        <v>6</v>
      </c>
      <c r="F92" s="16">
        <v>0</v>
      </c>
      <c r="G92" s="16">
        <f aca="true" t="shared" si="23" ref="G92:M92">SUM(G93:G95)</f>
        <v>2</v>
      </c>
      <c r="H92" s="16">
        <f t="shared" si="23"/>
        <v>1</v>
      </c>
      <c r="I92" s="16">
        <f t="shared" si="23"/>
        <v>9</v>
      </c>
      <c r="J92" s="16">
        <f t="shared" si="23"/>
        <v>1</v>
      </c>
      <c r="K92" s="16">
        <f t="shared" si="23"/>
        <v>0</v>
      </c>
      <c r="L92" s="16">
        <f t="shared" si="23"/>
        <v>0</v>
      </c>
      <c r="M92" s="16">
        <f t="shared" si="23"/>
        <v>19</v>
      </c>
    </row>
    <row r="93" spans="3:13" ht="12">
      <c r="C93" s="17" t="s">
        <v>275</v>
      </c>
      <c r="D93" s="17" t="s">
        <v>276</v>
      </c>
      <c r="E93" s="16">
        <v>4</v>
      </c>
      <c r="F93" s="16">
        <v>0</v>
      </c>
      <c r="G93" s="16">
        <v>1</v>
      </c>
      <c r="H93" s="16">
        <v>0</v>
      </c>
      <c r="I93" s="16">
        <v>5</v>
      </c>
      <c r="J93" s="16">
        <v>0</v>
      </c>
      <c r="K93" s="16">
        <v>0</v>
      </c>
      <c r="L93" s="16">
        <v>0</v>
      </c>
      <c r="M93" s="16">
        <f>SUM(E93:L93)</f>
        <v>10</v>
      </c>
    </row>
    <row r="94" spans="3:13" ht="12">
      <c r="C94" s="17" t="s">
        <v>277</v>
      </c>
      <c r="D94" s="17" t="s">
        <v>278</v>
      </c>
      <c r="E94" s="16">
        <v>1</v>
      </c>
      <c r="F94" s="16">
        <v>0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f>SUM(E94:L94)</f>
        <v>2</v>
      </c>
    </row>
    <row r="95" spans="3:13" ht="12">
      <c r="C95" s="17" t="s">
        <v>279</v>
      </c>
      <c r="D95" s="17" t="s">
        <v>221</v>
      </c>
      <c r="E95" s="16">
        <v>1</v>
      </c>
      <c r="F95" s="16">
        <v>0</v>
      </c>
      <c r="G95" s="16">
        <v>1</v>
      </c>
      <c r="H95" s="16">
        <v>0</v>
      </c>
      <c r="I95" s="16">
        <v>4</v>
      </c>
      <c r="J95" s="16">
        <v>1</v>
      </c>
      <c r="K95" s="16">
        <v>0</v>
      </c>
      <c r="L95" s="16">
        <v>0</v>
      </c>
      <c r="M95" s="16">
        <f>SUM(E95:L95)</f>
        <v>7</v>
      </c>
    </row>
    <row r="96" spans="2:13" ht="12">
      <c r="B96" s="17" t="s">
        <v>73</v>
      </c>
      <c r="E96" s="16">
        <f>SUM(E97:E99)</f>
        <v>90</v>
      </c>
      <c r="F96" s="16">
        <v>0</v>
      </c>
      <c r="G96" s="16">
        <f aca="true" t="shared" si="24" ref="G96:M96">SUM(G97:G99)</f>
        <v>7</v>
      </c>
      <c r="H96" s="16">
        <f t="shared" si="24"/>
        <v>17</v>
      </c>
      <c r="I96" s="16">
        <f t="shared" si="24"/>
        <v>29</v>
      </c>
      <c r="J96" s="16">
        <f t="shared" si="24"/>
        <v>0</v>
      </c>
      <c r="K96" s="16">
        <f t="shared" si="24"/>
        <v>0</v>
      </c>
      <c r="L96" s="16">
        <f t="shared" si="24"/>
        <v>3</v>
      </c>
      <c r="M96" s="16">
        <f t="shared" si="24"/>
        <v>146</v>
      </c>
    </row>
    <row r="97" spans="3:13" ht="12">
      <c r="C97" s="17" t="s">
        <v>282</v>
      </c>
      <c r="D97" s="17" t="s">
        <v>283</v>
      </c>
      <c r="E97" s="16">
        <v>16</v>
      </c>
      <c r="F97" s="16">
        <v>0</v>
      </c>
      <c r="G97" s="16">
        <v>0</v>
      </c>
      <c r="H97" s="16">
        <v>4</v>
      </c>
      <c r="I97" s="16">
        <v>8</v>
      </c>
      <c r="J97" s="16">
        <v>0</v>
      </c>
      <c r="K97" s="16">
        <v>0</v>
      </c>
      <c r="L97" s="16">
        <v>1</v>
      </c>
      <c r="M97" s="16">
        <f>SUM(E97:L97)</f>
        <v>29</v>
      </c>
    </row>
    <row r="98" spans="3:13" ht="12">
      <c r="C98" s="17" t="s">
        <v>285</v>
      </c>
      <c r="D98" s="17" t="s">
        <v>286</v>
      </c>
      <c r="E98" s="16">
        <v>27</v>
      </c>
      <c r="F98" s="16">
        <v>0</v>
      </c>
      <c r="G98" s="16">
        <v>0</v>
      </c>
      <c r="H98" s="16">
        <v>2</v>
      </c>
      <c r="I98" s="16">
        <v>1</v>
      </c>
      <c r="J98" s="16">
        <v>0</v>
      </c>
      <c r="K98" s="16">
        <v>0</v>
      </c>
      <c r="L98" s="16">
        <v>0</v>
      </c>
      <c r="M98" s="16">
        <f>SUM(E98:L98)</f>
        <v>30</v>
      </c>
    </row>
    <row r="99" spans="3:13" ht="12">
      <c r="C99" s="17" t="s">
        <v>287</v>
      </c>
      <c r="D99" s="17" t="s">
        <v>221</v>
      </c>
      <c r="E99" s="16">
        <v>47</v>
      </c>
      <c r="F99" s="16">
        <v>0</v>
      </c>
      <c r="G99" s="16">
        <v>7</v>
      </c>
      <c r="H99" s="16">
        <v>11</v>
      </c>
      <c r="I99" s="16">
        <v>20</v>
      </c>
      <c r="J99" s="16">
        <v>0</v>
      </c>
      <c r="K99" s="16">
        <v>0</v>
      </c>
      <c r="L99" s="16">
        <v>2</v>
      </c>
      <c r="M99" s="16">
        <f>SUM(E99:L99)</f>
        <v>87</v>
      </c>
    </row>
    <row r="100" spans="2:13" ht="12">
      <c r="B100" s="17" t="s">
        <v>74</v>
      </c>
      <c r="E100" s="16">
        <f>SUM(E101:E104)</f>
        <v>89</v>
      </c>
      <c r="F100" s="16">
        <v>0</v>
      </c>
      <c r="G100" s="16">
        <f aca="true" t="shared" si="25" ref="G100:M100">SUM(G101:G104)</f>
        <v>4</v>
      </c>
      <c r="H100" s="16">
        <f t="shared" si="25"/>
        <v>11</v>
      </c>
      <c r="I100" s="16">
        <f t="shared" si="25"/>
        <v>7</v>
      </c>
      <c r="J100" s="16">
        <f t="shared" si="25"/>
        <v>0</v>
      </c>
      <c r="K100" s="16">
        <f t="shared" si="25"/>
        <v>0</v>
      </c>
      <c r="L100" s="16">
        <f t="shared" si="25"/>
        <v>3</v>
      </c>
      <c r="M100" s="16">
        <f t="shared" si="25"/>
        <v>114</v>
      </c>
    </row>
    <row r="101" spans="3:13" ht="12">
      <c r="C101" s="17" t="s">
        <v>290</v>
      </c>
      <c r="D101" s="17" t="s">
        <v>291</v>
      </c>
      <c r="E101" s="16">
        <v>19</v>
      </c>
      <c r="F101" s="16">
        <v>0</v>
      </c>
      <c r="G101" s="16">
        <v>2</v>
      </c>
      <c r="H101" s="16">
        <v>2</v>
      </c>
      <c r="I101" s="16">
        <v>1</v>
      </c>
      <c r="J101" s="16">
        <v>0</v>
      </c>
      <c r="K101" s="16">
        <v>0</v>
      </c>
      <c r="L101" s="16">
        <v>0</v>
      </c>
      <c r="M101" s="16">
        <f>SUM(E101:L101)</f>
        <v>24</v>
      </c>
    </row>
    <row r="102" spans="3:13" ht="12">
      <c r="C102" s="17" t="s">
        <v>292</v>
      </c>
      <c r="D102" s="17" t="s">
        <v>293</v>
      </c>
      <c r="E102" s="16">
        <v>18</v>
      </c>
      <c r="F102" s="16">
        <v>0</v>
      </c>
      <c r="G102" s="16">
        <v>1</v>
      </c>
      <c r="H102" s="16">
        <v>3</v>
      </c>
      <c r="I102" s="16">
        <v>2</v>
      </c>
      <c r="J102" s="16">
        <v>0</v>
      </c>
      <c r="K102" s="16">
        <v>0</v>
      </c>
      <c r="L102" s="16">
        <v>0</v>
      </c>
      <c r="M102" s="16">
        <f>SUM(E102:L102)</f>
        <v>24</v>
      </c>
    </row>
    <row r="103" spans="3:13" ht="12">
      <c r="C103" s="90" t="s">
        <v>578</v>
      </c>
      <c r="D103" s="86" t="s">
        <v>579</v>
      </c>
      <c r="E103" s="16">
        <v>2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>SUM(E103:L103)</f>
        <v>2</v>
      </c>
    </row>
    <row r="104" spans="3:13" ht="12">
      <c r="C104" s="17" t="s">
        <v>294</v>
      </c>
      <c r="D104" s="17" t="s">
        <v>221</v>
      </c>
      <c r="E104" s="16">
        <v>50</v>
      </c>
      <c r="F104" s="16">
        <v>0</v>
      </c>
      <c r="G104" s="16">
        <v>1</v>
      </c>
      <c r="H104" s="16">
        <v>6</v>
      </c>
      <c r="I104" s="16">
        <v>4</v>
      </c>
      <c r="J104" s="16">
        <v>0</v>
      </c>
      <c r="K104" s="16">
        <v>0</v>
      </c>
      <c r="L104" s="16">
        <v>3</v>
      </c>
      <c r="M104" s="16">
        <f>SUM(E104:L104)</f>
        <v>64</v>
      </c>
    </row>
    <row r="105" spans="2:13" ht="12">
      <c r="B105" s="17" t="s">
        <v>75</v>
      </c>
      <c r="E105" s="16">
        <f>E106</f>
        <v>2</v>
      </c>
      <c r="F105" s="16">
        <v>0</v>
      </c>
      <c r="G105" s="16">
        <f aca="true" t="shared" si="26" ref="G105:M105">G106</f>
        <v>2</v>
      </c>
      <c r="H105" s="16">
        <f t="shared" si="26"/>
        <v>0</v>
      </c>
      <c r="I105" s="16">
        <f t="shared" si="26"/>
        <v>4</v>
      </c>
      <c r="J105" s="16">
        <f t="shared" si="26"/>
        <v>1</v>
      </c>
      <c r="K105" s="16">
        <f t="shared" si="26"/>
        <v>0</v>
      </c>
      <c r="L105" s="16">
        <f t="shared" si="26"/>
        <v>0</v>
      </c>
      <c r="M105" s="16">
        <f t="shared" si="26"/>
        <v>9</v>
      </c>
    </row>
    <row r="106" spans="3:13" ht="12">
      <c r="C106" s="17" t="s">
        <v>297</v>
      </c>
      <c r="D106" s="17" t="s">
        <v>298</v>
      </c>
      <c r="E106" s="16">
        <v>2</v>
      </c>
      <c r="F106" s="16">
        <v>0</v>
      </c>
      <c r="G106" s="16">
        <v>2</v>
      </c>
      <c r="H106" s="16">
        <v>0</v>
      </c>
      <c r="I106" s="16">
        <v>4</v>
      </c>
      <c r="J106" s="16">
        <v>1</v>
      </c>
      <c r="K106" s="16">
        <v>0</v>
      </c>
      <c r="L106" s="16">
        <v>0</v>
      </c>
      <c r="M106" s="16">
        <f>SUM(E106:L106)</f>
        <v>9</v>
      </c>
    </row>
    <row r="107" spans="2:13" ht="12">
      <c r="B107" s="17" t="s">
        <v>76</v>
      </c>
      <c r="E107" s="16">
        <f>SUM(E108:E110)</f>
        <v>34</v>
      </c>
      <c r="F107" s="16">
        <v>0</v>
      </c>
      <c r="G107" s="16">
        <f aca="true" t="shared" si="27" ref="G107:M107">SUM(G108:G110)</f>
        <v>1</v>
      </c>
      <c r="H107" s="16">
        <f t="shared" si="27"/>
        <v>5</v>
      </c>
      <c r="I107" s="16">
        <f t="shared" si="27"/>
        <v>4</v>
      </c>
      <c r="J107" s="16">
        <f t="shared" si="27"/>
        <v>0</v>
      </c>
      <c r="K107" s="16">
        <f t="shared" si="27"/>
        <v>0</v>
      </c>
      <c r="L107" s="16">
        <f t="shared" si="27"/>
        <v>0</v>
      </c>
      <c r="M107" s="16">
        <f t="shared" si="27"/>
        <v>44</v>
      </c>
    </row>
    <row r="108" spans="3:13" ht="12">
      <c r="C108" s="17" t="s">
        <v>299</v>
      </c>
      <c r="D108" s="17" t="s">
        <v>300</v>
      </c>
      <c r="E108" s="16">
        <v>9</v>
      </c>
      <c r="F108" s="16">
        <v>0</v>
      </c>
      <c r="G108" s="16">
        <v>1</v>
      </c>
      <c r="H108" s="16">
        <v>1</v>
      </c>
      <c r="I108" s="16">
        <v>2</v>
      </c>
      <c r="J108" s="16">
        <v>0</v>
      </c>
      <c r="K108" s="16">
        <v>0</v>
      </c>
      <c r="L108" s="16">
        <v>0</v>
      </c>
      <c r="M108" s="16">
        <f>SUM(E108:L108)</f>
        <v>13</v>
      </c>
    </row>
    <row r="109" spans="3:13" ht="12">
      <c r="C109" s="17" t="s">
        <v>303</v>
      </c>
      <c r="D109" s="17" t="s">
        <v>304</v>
      </c>
      <c r="E109" s="16">
        <v>14</v>
      </c>
      <c r="F109" s="16">
        <v>0</v>
      </c>
      <c r="G109" s="16">
        <v>0</v>
      </c>
      <c r="H109" s="16">
        <v>4</v>
      </c>
      <c r="I109" s="16">
        <v>0</v>
      </c>
      <c r="J109" s="16">
        <v>0</v>
      </c>
      <c r="K109" s="16">
        <v>0</v>
      </c>
      <c r="L109" s="16">
        <v>0</v>
      </c>
      <c r="M109" s="16">
        <f>SUM(E109:L109)</f>
        <v>18</v>
      </c>
    </row>
    <row r="110" spans="3:13" ht="12">
      <c r="C110" s="17" t="s">
        <v>305</v>
      </c>
      <c r="D110" s="17" t="s">
        <v>221</v>
      </c>
      <c r="E110" s="16">
        <v>11</v>
      </c>
      <c r="F110" s="16">
        <v>0</v>
      </c>
      <c r="G110" s="16">
        <v>0</v>
      </c>
      <c r="H110" s="16">
        <v>0</v>
      </c>
      <c r="I110" s="16">
        <v>2</v>
      </c>
      <c r="J110" s="16">
        <v>0</v>
      </c>
      <c r="K110" s="16">
        <v>0</v>
      </c>
      <c r="L110" s="16">
        <v>0</v>
      </c>
      <c r="M110" s="16">
        <f>SUM(E110:L110)</f>
        <v>13</v>
      </c>
    </row>
    <row r="111" spans="2:13" ht="12">
      <c r="B111" s="17" t="s">
        <v>77</v>
      </c>
      <c r="E111" s="16">
        <f>SUM(E112:E115)</f>
        <v>44</v>
      </c>
      <c r="F111" s="16">
        <v>0</v>
      </c>
      <c r="G111" s="16">
        <f aca="true" t="shared" si="28" ref="G111:M111">SUM(G112:G115)</f>
        <v>5</v>
      </c>
      <c r="H111" s="16">
        <f t="shared" si="28"/>
        <v>14</v>
      </c>
      <c r="I111" s="16">
        <f t="shared" si="28"/>
        <v>13</v>
      </c>
      <c r="J111" s="16">
        <f t="shared" si="28"/>
        <v>1</v>
      </c>
      <c r="K111" s="16">
        <f t="shared" si="28"/>
        <v>0</v>
      </c>
      <c r="L111" s="16">
        <f t="shared" si="28"/>
        <v>0</v>
      </c>
      <c r="M111" s="16">
        <f t="shared" si="28"/>
        <v>77</v>
      </c>
    </row>
    <row r="112" spans="3:13" ht="12">
      <c r="C112" s="17" t="s">
        <v>306</v>
      </c>
      <c r="D112" s="17" t="s">
        <v>307</v>
      </c>
      <c r="E112" s="16">
        <v>43</v>
      </c>
      <c r="F112" s="16">
        <v>0</v>
      </c>
      <c r="G112" s="16">
        <v>5</v>
      </c>
      <c r="H112" s="16">
        <v>12</v>
      </c>
      <c r="I112" s="16">
        <v>10</v>
      </c>
      <c r="J112" s="16">
        <v>1</v>
      </c>
      <c r="K112" s="16">
        <v>0</v>
      </c>
      <c r="L112" s="16">
        <v>0</v>
      </c>
      <c r="M112" s="16">
        <f>SUM(E112:L112)</f>
        <v>71</v>
      </c>
    </row>
    <row r="113" spans="3:13" ht="12">
      <c r="C113" s="17" t="s">
        <v>308</v>
      </c>
      <c r="D113" s="17" t="s">
        <v>309</v>
      </c>
      <c r="E113" s="16">
        <v>0</v>
      </c>
      <c r="F113" s="16">
        <v>0</v>
      </c>
      <c r="G113" s="16">
        <v>0</v>
      </c>
      <c r="H113" s="16">
        <v>1</v>
      </c>
      <c r="I113" s="16">
        <v>1</v>
      </c>
      <c r="J113" s="16">
        <v>0</v>
      </c>
      <c r="K113" s="16">
        <v>0</v>
      </c>
      <c r="L113" s="16">
        <v>0</v>
      </c>
      <c r="M113" s="16">
        <f>SUM(E113:L113)</f>
        <v>2</v>
      </c>
    </row>
    <row r="114" spans="3:13" ht="12">
      <c r="C114" s="17" t="s">
        <v>314</v>
      </c>
      <c r="D114" s="17" t="s">
        <v>315</v>
      </c>
      <c r="E114" s="16">
        <v>1</v>
      </c>
      <c r="F114" s="16">
        <v>0</v>
      </c>
      <c r="G114" s="16">
        <v>0</v>
      </c>
      <c r="H114" s="16">
        <v>0</v>
      </c>
      <c r="I114" s="16">
        <v>2</v>
      </c>
      <c r="J114" s="16">
        <v>0</v>
      </c>
      <c r="K114" s="16">
        <v>0</v>
      </c>
      <c r="L114" s="16">
        <v>0</v>
      </c>
      <c r="M114" s="16">
        <f>SUM(E114:L114)</f>
        <v>3</v>
      </c>
    </row>
    <row r="115" spans="3:13" ht="12">
      <c r="C115" s="17" t="s">
        <v>583</v>
      </c>
      <c r="D115" s="86" t="s">
        <v>584</v>
      </c>
      <c r="E115" s="16">
        <v>0</v>
      </c>
      <c r="F115" s="16">
        <v>0</v>
      </c>
      <c r="G115" s="16">
        <v>0</v>
      </c>
      <c r="H115" s="16">
        <v>1</v>
      </c>
      <c r="I115" s="16">
        <v>0</v>
      </c>
      <c r="J115" s="16">
        <v>0</v>
      </c>
      <c r="K115" s="16">
        <v>0</v>
      </c>
      <c r="L115" s="16">
        <v>0</v>
      </c>
      <c r="M115" s="16">
        <f>SUM(E115:L115)</f>
        <v>1</v>
      </c>
    </row>
    <row r="116" spans="2:13" ht="12">
      <c r="B116" s="17" t="s">
        <v>78</v>
      </c>
      <c r="E116" s="16">
        <f>E117</f>
        <v>78</v>
      </c>
      <c r="F116" s="16">
        <v>0</v>
      </c>
      <c r="G116" s="16">
        <f aca="true" t="shared" si="29" ref="G116:M116">G117</f>
        <v>3</v>
      </c>
      <c r="H116" s="16">
        <f t="shared" si="29"/>
        <v>3</v>
      </c>
      <c r="I116" s="16">
        <f t="shared" si="29"/>
        <v>7</v>
      </c>
      <c r="J116" s="16">
        <f t="shared" si="29"/>
        <v>0</v>
      </c>
      <c r="K116" s="16">
        <f t="shared" si="29"/>
        <v>0</v>
      </c>
      <c r="L116" s="16">
        <f t="shared" si="29"/>
        <v>0</v>
      </c>
      <c r="M116" s="16">
        <f t="shared" si="29"/>
        <v>91</v>
      </c>
    </row>
    <row r="117" spans="3:13" ht="12">
      <c r="C117" s="17" t="s">
        <v>318</v>
      </c>
      <c r="D117" s="17" t="s">
        <v>319</v>
      </c>
      <c r="E117" s="16">
        <v>78</v>
      </c>
      <c r="F117" s="16">
        <v>0</v>
      </c>
      <c r="G117" s="16">
        <v>3</v>
      </c>
      <c r="H117" s="16">
        <v>3</v>
      </c>
      <c r="I117" s="16">
        <v>7</v>
      </c>
      <c r="J117" s="16">
        <v>0</v>
      </c>
      <c r="K117" s="16">
        <v>0</v>
      </c>
      <c r="L117" s="16">
        <v>0</v>
      </c>
      <c r="M117" s="16">
        <f>SUM(E117:L117)</f>
        <v>91</v>
      </c>
    </row>
    <row r="118" spans="2:13" ht="12">
      <c r="B118" s="17" t="s">
        <v>79</v>
      </c>
      <c r="E118" s="16">
        <f>SUM(E119:E120)</f>
        <v>18</v>
      </c>
      <c r="F118" s="16">
        <v>0</v>
      </c>
      <c r="G118" s="16">
        <f aca="true" t="shared" si="30" ref="G118:M118">SUM(G119:G120)</f>
        <v>0</v>
      </c>
      <c r="H118" s="16">
        <f t="shared" si="30"/>
        <v>6</v>
      </c>
      <c r="I118" s="16">
        <f t="shared" si="30"/>
        <v>12</v>
      </c>
      <c r="J118" s="16">
        <f t="shared" si="30"/>
        <v>0</v>
      </c>
      <c r="K118" s="16">
        <f t="shared" si="30"/>
        <v>0</v>
      </c>
      <c r="L118" s="16">
        <f t="shared" si="30"/>
        <v>0</v>
      </c>
      <c r="M118" s="16">
        <f t="shared" si="30"/>
        <v>36</v>
      </c>
    </row>
    <row r="119" spans="3:13" ht="12">
      <c r="C119" s="17" t="s">
        <v>330</v>
      </c>
      <c r="D119" s="17" t="s">
        <v>331</v>
      </c>
      <c r="E119" s="16">
        <v>18</v>
      </c>
      <c r="F119" s="16">
        <v>0</v>
      </c>
      <c r="G119" s="16">
        <v>0</v>
      </c>
      <c r="H119" s="16">
        <v>4</v>
      </c>
      <c r="I119" s="16">
        <v>10</v>
      </c>
      <c r="J119" s="16">
        <v>0</v>
      </c>
      <c r="K119" s="16">
        <v>0</v>
      </c>
      <c r="L119" s="16">
        <v>0</v>
      </c>
      <c r="M119" s="16">
        <f>SUM(E119:L119)</f>
        <v>32</v>
      </c>
    </row>
    <row r="120" spans="3:13" ht="12">
      <c r="C120" s="17" t="s">
        <v>332</v>
      </c>
      <c r="D120" s="17" t="s">
        <v>333</v>
      </c>
      <c r="E120" s="16">
        <v>0</v>
      </c>
      <c r="F120" s="16">
        <v>0</v>
      </c>
      <c r="G120" s="16">
        <v>0</v>
      </c>
      <c r="H120" s="16">
        <v>2</v>
      </c>
      <c r="I120" s="16">
        <v>2</v>
      </c>
      <c r="J120" s="16">
        <v>0</v>
      </c>
      <c r="K120" s="16">
        <v>0</v>
      </c>
      <c r="L120" s="16">
        <v>0</v>
      </c>
      <c r="M120" s="16">
        <f>SUM(E120:L120)</f>
        <v>4</v>
      </c>
    </row>
    <row r="121" spans="2:13" ht="12">
      <c r="B121" s="17" t="s">
        <v>80</v>
      </c>
      <c r="E121" s="16">
        <f>SUM(E122:E123)</f>
        <v>18</v>
      </c>
      <c r="F121" s="16">
        <v>0</v>
      </c>
      <c r="G121" s="16">
        <f aca="true" t="shared" si="31" ref="G121:M121">SUM(G122:G123)</f>
        <v>1</v>
      </c>
      <c r="H121" s="16">
        <f t="shared" si="31"/>
        <v>13</v>
      </c>
      <c r="I121" s="16">
        <f t="shared" si="31"/>
        <v>12</v>
      </c>
      <c r="J121" s="16">
        <f t="shared" si="31"/>
        <v>1</v>
      </c>
      <c r="K121" s="16">
        <f t="shared" si="31"/>
        <v>0</v>
      </c>
      <c r="L121" s="16">
        <f t="shared" si="31"/>
        <v>0</v>
      </c>
      <c r="M121" s="16">
        <f t="shared" si="31"/>
        <v>45</v>
      </c>
    </row>
    <row r="122" spans="3:13" ht="12">
      <c r="C122" s="17" t="s">
        <v>336</v>
      </c>
      <c r="D122" s="17" t="s">
        <v>337</v>
      </c>
      <c r="E122" s="16">
        <v>11</v>
      </c>
      <c r="F122" s="16">
        <v>0</v>
      </c>
      <c r="G122" s="16">
        <v>1</v>
      </c>
      <c r="H122" s="16">
        <v>8</v>
      </c>
      <c r="I122" s="16">
        <v>11</v>
      </c>
      <c r="J122" s="16">
        <v>1</v>
      </c>
      <c r="K122" s="16">
        <v>0</v>
      </c>
      <c r="L122" s="16">
        <v>0</v>
      </c>
      <c r="M122" s="16">
        <f>SUM(E122:L122)</f>
        <v>32</v>
      </c>
    </row>
    <row r="123" spans="3:13" ht="12">
      <c r="C123" s="17" t="s">
        <v>340</v>
      </c>
      <c r="D123" s="17" t="s">
        <v>341</v>
      </c>
      <c r="E123" s="16">
        <v>7</v>
      </c>
      <c r="F123" s="16">
        <v>0</v>
      </c>
      <c r="G123" s="16">
        <v>0</v>
      </c>
      <c r="H123" s="16">
        <v>5</v>
      </c>
      <c r="I123" s="16">
        <v>1</v>
      </c>
      <c r="J123" s="16">
        <v>0</v>
      </c>
      <c r="K123" s="16">
        <v>0</v>
      </c>
      <c r="L123" s="16">
        <v>0</v>
      </c>
      <c r="M123" s="16">
        <f>SUM(E123:L123)</f>
        <v>13</v>
      </c>
    </row>
    <row r="124" spans="2:13" ht="12">
      <c r="B124" s="17" t="s">
        <v>81</v>
      </c>
      <c r="E124" s="16">
        <f>SUM(E125:E126)</f>
        <v>31</v>
      </c>
      <c r="F124" s="16">
        <v>0</v>
      </c>
      <c r="G124" s="16">
        <f aca="true" t="shared" si="32" ref="G124:M124">SUM(G125:G126)</f>
        <v>0</v>
      </c>
      <c r="H124" s="16">
        <f t="shared" si="32"/>
        <v>6</v>
      </c>
      <c r="I124" s="16">
        <f t="shared" si="32"/>
        <v>11</v>
      </c>
      <c r="J124" s="16">
        <f t="shared" si="32"/>
        <v>0</v>
      </c>
      <c r="K124" s="16">
        <f t="shared" si="32"/>
        <v>0</v>
      </c>
      <c r="L124" s="16">
        <f t="shared" si="32"/>
        <v>1</v>
      </c>
      <c r="M124" s="16">
        <f t="shared" si="32"/>
        <v>49</v>
      </c>
    </row>
    <row r="125" spans="3:13" ht="12">
      <c r="C125" s="90" t="s">
        <v>344</v>
      </c>
      <c r="D125" s="86" t="s">
        <v>345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f>SUM(E125:L125)</f>
        <v>1</v>
      </c>
    </row>
    <row r="126" spans="3:13" ht="12">
      <c r="C126" s="17" t="s">
        <v>346</v>
      </c>
      <c r="D126" s="17" t="s">
        <v>347</v>
      </c>
      <c r="E126" s="16">
        <v>30</v>
      </c>
      <c r="F126" s="16">
        <v>0</v>
      </c>
      <c r="G126" s="16">
        <v>0</v>
      </c>
      <c r="H126" s="16">
        <v>6</v>
      </c>
      <c r="I126" s="16">
        <v>11</v>
      </c>
      <c r="J126" s="16">
        <v>0</v>
      </c>
      <c r="K126" s="16">
        <v>0</v>
      </c>
      <c r="L126" s="16">
        <v>1</v>
      </c>
      <c r="M126" s="16">
        <f>SUM(E126:L126)</f>
        <v>48</v>
      </c>
    </row>
    <row r="127" spans="1:14" ht="12">
      <c r="A127" s="17" t="s">
        <v>82</v>
      </c>
      <c r="E127" s="21">
        <f>E128+E138+E144+E152</f>
        <v>614</v>
      </c>
      <c r="F127" s="21">
        <v>0</v>
      </c>
      <c r="G127" s="21">
        <f aca="true" t="shared" si="33" ref="G127:M127">G128+G138+G144+G152</f>
        <v>22</v>
      </c>
      <c r="H127" s="21">
        <f t="shared" si="33"/>
        <v>69</v>
      </c>
      <c r="I127" s="21">
        <f t="shared" si="33"/>
        <v>122</v>
      </c>
      <c r="J127" s="21">
        <f t="shared" si="33"/>
        <v>7</v>
      </c>
      <c r="K127" s="21">
        <f t="shared" si="33"/>
        <v>0</v>
      </c>
      <c r="L127" s="21">
        <f t="shared" si="33"/>
        <v>5</v>
      </c>
      <c r="M127" s="21">
        <f t="shared" si="33"/>
        <v>839</v>
      </c>
      <c r="N127" s="16"/>
    </row>
    <row r="128" spans="2:13" ht="12">
      <c r="B128" s="17" t="s">
        <v>83</v>
      </c>
      <c r="E128" s="16">
        <f>SUM(E129:E137)</f>
        <v>114</v>
      </c>
      <c r="F128" s="16">
        <v>0</v>
      </c>
      <c r="G128" s="16">
        <f aca="true" t="shared" si="34" ref="G128:M128">SUM(G129:G137)</f>
        <v>6</v>
      </c>
      <c r="H128" s="16">
        <f t="shared" si="34"/>
        <v>10</v>
      </c>
      <c r="I128" s="16">
        <f t="shared" si="34"/>
        <v>41</v>
      </c>
      <c r="J128" s="16">
        <f t="shared" si="34"/>
        <v>3</v>
      </c>
      <c r="K128" s="16">
        <f t="shared" si="34"/>
        <v>0</v>
      </c>
      <c r="L128" s="16">
        <f t="shared" si="34"/>
        <v>1</v>
      </c>
      <c r="M128" s="16">
        <f t="shared" si="34"/>
        <v>175</v>
      </c>
    </row>
    <row r="129" spans="3:13" ht="12">
      <c r="C129" s="17" t="s">
        <v>589</v>
      </c>
      <c r="D129" s="86" t="s">
        <v>355</v>
      </c>
      <c r="E129" s="16">
        <v>5</v>
      </c>
      <c r="F129" s="16">
        <v>0</v>
      </c>
      <c r="G129" s="16">
        <v>0</v>
      </c>
      <c r="H129" s="16">
        <v>0</v>
      </c>
      <c r="I129" s="16">
        <v>2</v>
      </c>
      <c r="J129" s="16">
        <v>1</v>
      </c>
      <c r="K129" s="16">
        <v>0</v>
      </c>
      <c r="L129" s="16">
        <v>0</v>
      </c>
      <c r="M129" s="16">
        <f aca="true" t="shared" si="35" ref="M129:M137">SUM(E129:L129)</f>
        <v>8</v>
      </c>
    </row>
    <row r="130" spans="3:13" ht="12">
      <c r="C130" s="17" t="s">
        <v>348</v>
      </c>
      <c r="D130" s="87" t="s">
        <v>349</v>
      </c>
      <c r="E130" s="16">
        <v>7</v>
      </c>
      <c r="F130" s="16">
        <v>0</v>
      </c>
      <c r="G130" s="16">
        <v>1</v>
      </c>
      <c r="H130" s="16">
        <v>0</v>
      </c>
      <c r="I130" s="16">
        <v>9</v>
      </c>
      <c r="J130" s="16">
        <v>1</v>
      </c>
      <c r="K130" s="16">
        <v>0</v>
      </c>
      <c r="L130" s="16">
        <v>0</v>
      </c>
      <c r="M130" s="16">
        <f t="shared" si="35"/>
        <v>18</v>
      </c>
    </row>
    <row r="131" spans="3:13" ht="12">
      <c r="C131" s="17" t="s">
        <v>590</v>
      </c>
      <c r="D131" s="86" t="s">
        <v>591</v>
      </c>
      <c r="E131" s="16">
        <v>2</v>
      </c>
      <c r="F131" s="16">
        <v>0</v>
      </c>
      <c r="G131" s="16">
        <v>0</v>
      </c>
      <c r="H131" s="16">
        <v>0</v>
      </c>
      <c r="I131" s="16">
        <v>1</v>
      </c>
      <c r="J131" s="16">
        <v>0</v>
      </c>
      <c r="K131" s="16">
        <v>0</v>
      </c>
      <c r="L131" s="16">
        <v>0</v>
      </c>
      <c r="M131" s="16">
        <f t="shared" si="35"/>
        <v>3</v>
      </c>
    </row>
    <row r="132" spans="3:13" ht="12">
      <c r="C132" s="17" t="s">
        <v>350</v>
      </c>
      <c r="D132" s="17" t="s">
        <v>351</v>
      </c>
      <c r="E132" s="16">
        <v>14</v>
      </c>
      <c r="F132" s="16">
        <v>0</v>
      </c>
      <c r="G132" s="16">
        <v>1</v>
      </c>
      <c r="H132" s="16">
        <v>6</v>
      </c>
      <c r="I132" s="16">
        <v>5</v>
      </c>
      <c r="J132" s="16">
        <v>0</v>
      </c>
      <c r="K132" s="16">
        <v>0</v>
      </c>
      <c r="L132" s="16">
        <v>0</v>
      </c>
      <c r="M132" s="16">
        <f t="shared" si="35"/>
        <v>26</v>
      </c>
    </row>
    <row r="133" spans="3:13" ht="12">
      <c r="C133" s="17" t="s">
        <v>352</v>
      </c>
      <c r="D133" s="17" t="s">
        <v>353</v>
      </c>
      <c r="E133" s="16">
        <v>10</v>
      </c>
      <c r="F133" s="16">
        <v>0</v>
      </c>
      <c r="G133" s="16">
        <v>0</v>
      </c>
      <c r="H133" s="16">
        <v>0</v>
      </c>
      <c r="I133" s="16">
        <v>1</v>
      </c>
      <c r="J133" s="16">
        <v>0</v>
      </c>
      <c r="K133" s="16">
        <v>0</v>
      </c>
      <c r="L133" s="16">
        <v>0</v>
      </c>
      <c r="M133" s="16">
        <f t="shared" si="35"/>
        <v>11</v>
      </c>
    </row>
    <row r="134" spans="3:13" ht="12">
      <c r="C134" s="17" t="s">
        <v>354</v>
      </c>
      <c r="D134" s="17" t="s">
        <v>355</v>
      </c>
      <c r="E134" s="16">
        <v>6</v>
      </c>
      <c r="F134" s="16">
        <v>0</v>
      </c>
      <c r="G134" s="16">
        <v>1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f t="shared" si="35"/>
        <v>7</v>
      </c>
    </row>
    <row r="135" spans="3:13" ht="12">
      <c r="C135" s="17" t="s">
        <v>356</v>
      </c>
      <c r="D135" s="17" t="s">
        <v>357</v>
      </c>
      <c r="E135" s="16">
        <v>65</v>
      </c>
      <c r="F135" s="16">
        <v>0</v>
      </c>
      <c r="G135" s="16">
        <v>3</v>
      </c>
      <c r="H135" s="16">
        <v>4</v>
      </c>
      <c r="I135" s="16">
        <v>23</v>
      </c>
      <c r="J135" s="16">
        <v>1</v>
      </c>
      <c r="K135" s="16">
        <v>0</v>
      </c>
      <c r="L135" s="16">
        <v>1</v>
      </c>
      <c r="M135" s="16">
        <f t="shared" si="35"/>
        <v>97</v>
      </c>
    </row>
    <row r="136" spans="3:13" ht="12">
      <c r="C136" s="90" t="s">
        <v>358</v>
      </c>
      <c r="D136" s="86" t="s">
        <v>359</v>
      </c>
      <c r="E136" s="16">
        <v>2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f t="shared" si="35"/>
        <v>2</v>
      </c>
    </row>
    <row r="137" spans="3:13" ht="12">
      <c r="C137" s="90" t="s">
        <v>592</v>
      </c>
      <c r="D137" s="86" t="s">
        <v>593</v>
      </c>
      <c r="E137" s="16">
        <v>3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f t="shared" si="35"/>
        <v>3</v>
      </c>
    </row>
    <row r="138" spans="2:13" ht="12">
      <c r="B138" s="17" t="s">
        <v>362</v>
      </c>
      <c r="E138" s="16">
        <f>SUM(E139:E143)</f>
        <v>48</v>
      </c>
      <c r="F138" s="16">
        <v>0</v>
      </c>
      <c r="G138" s="16">
        <f aca="true" t="shared" si="36" ref="G138:M138">SUM(G139:G143)</f>
        <v>1</v>
      </c>
      <c r="H138" s="16">
        <f t="shared" si="36"/>
        <v>1</v>
      </c>
      <c r="I138" s="16">
        <f t="shared" si="36"/>
        <v>15</v>
      </c>
      <c r="J138" s="16">
        <f t="shared" si="36"/>
        <v>0</v>
      </c>
      <c r="K138" s="16">
        <f t="shared" si="36"/>
        <v>0</v>
      </c>
      <c r="L138" s="16">
        <f t="shared" si="36"/>
        <v>0</v>
      </c>
      <c r="M138" s="16">
        <f t="shared" si="36"/>
        <v>65</v>
      </c>
    </row>
    <row r="139" spans="3:13" ht="12">
      <c r="C139" s="17" t="s">
        <v>363</v>
      </c>
      <c r="D139" s="17" t="s">
        <v>364</v>
      </c>
      <c r="E139" s="16">
        <v>0</v>
      </c>
      <c r="F139" s="16">
        <v>0</v>
      </c>
      <c r="G139" s="16">
        <v>0</v>
      </c>
      <c r="H139" s="16">
        <v>0</v>
      </c>
      <c r="I139" s="16">
        <v>1</v>
      </c>
      <c r="J139" s="16">
        <v>0</v>
      </c>
      <c r="K139" s="16">
        <v>0</v>
      </c>
      <c r="L139" s="16">
        <v>0</v>
      </c>
      <c r="M139" s="16">
        <f>SUM(E139:L139)</f>
        <v>1</v>
      </c>
    </row>
    <row r="140" spans="3:13" ht="12">
      <c r="C140" s="17" t="s">
        <v>365</v>
      </c>
      <c r="D140" s="17" t="s">
        <v>355</v>
      </c>
      <c r="E140" s="16">
        <v>0</v>
      </c>
      <c r="F140" s="16">
        <v>0</v>
      </c>
      <c r="G140" s="16">
        <v>0</v>
      </c>
      <c r="H140" s="16">
        <v>0</v>
      </c>
      <c r="I140" s="16">
        <v>2</v>
      </c>
      <c r="J140" s="16">
        <v>0</v>
      </c>
      <c r="K140" s="16">
        <v>0</v>
      </c>
      <c r="L140" s="16">
        <v>0</v>
      </c>
      <c r="M140" s="16">
        <f>SUM(E140:L140)</f>
        <v>2</v>
      </c>
    </row>
    <row r="141" spans="3:13" ht="12">
      <c r="C141" s="17" t="s">
        <v>366</v>
      </c>
      <c r="D141" s="17" t="s">
        <v>367</v>
      </c>
      <c r="E141" s="16">
        <v>2</v>
      </c>
      <c r="F141" s="16">
        <v>0</v>
      </c>
      <c r="G141" s="16">
        <v>0</v>
      </c>
      <c r="H141" s="16">
        <v>0</v>
      </c>
      <c r="I141" s="16">
        <v>3</v>
      </c>
      <c r="J141" s="16">
        <v>0</v>
      </c>
      <c r="K141" s="16">
        <v>0</v>
      </c>
      <c r="L141" s="16">
        <v>0</v>
      </c>
      <c r="M141" s="16">
        <f>SUM(E141:L141)</f>
        <v>5</v>
      </c>
    </row>
    <row r="142" spans="3:13" ht="12">
      <c r="C142" s="90" t="s">
        <v>594</v>
      </c>
      <c r="D142" s="17" t="s">
        <v>595</v>
      </c>
      <c r="E142" s="16">
        <v>2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f>SUM(E142:L142)</f>
        <v>2</v>
      </c>
    </row>
    <row r="143" spans="3:13" ht="12">
      <c r="C143" s="17" t="s">
        <v>368</v>
      </c>
      <c r="D143" s="17" t="s">
        <v>369</v>
      </c>
      <c r="E143" s="16">
        <v>44</v>
      </c>
      <c r="F143" s="16">
        <v>0</v>
      </c>
      <c r="G143" s="16">
        <v>1</v>
      </c>
      <c r="H143" s="16">
        <v>1</v>
      </c>
      <c r="I143" s="16">
        <v>9</v>
      </c>
      <c r="J143" s="16">
        <v>0</v>
      </c>
      <c r="K143" s="16">
        <v>0</v>
      </c>
      <c r="L143" s="16">
        <v>0</v>
      </c>
      <c r="M143" s="16">
        <f>SUM(E143:L143)</f>
        <v>55</v>
      </c>
    </row>
    <row r="144" spans="2:13" ht="12">
      <c r="B144" s="17" t="s">
        <v>518</v>
      </c>
      <c r="E144" s="16">
        <f>SUM(E145:E151)</f>
        <v>333</v>
      </c>
      <c r="F144" s="16">
        <v>0</v>
      </c>
      <c r="G144" s="16">
        <f aca="true" t="shared" si="37" ref="G144:M144">SUM(G145:G151)</f>
        <v>12</v>
      </c>
      <c r="H144" s="16">
        <f t="shared" si="37"/>
        <v>37</v>
      </c>
      <c r="I144" s="16">
        <f t="shared" si="37"/>
        <v>58</v>
      </c>
      <c r="J144" s="16">
        <f t="shared" si="37"/>
        <v>2</v>
      </c>
      <c r="K144" s="16">
        <f t="shared" si="37"/>
        <v>0</v>
      </c>
      <c r="L144" s="16">
        <f t="shared" si="37"/>
        <v>0</v>
      </c>
      <c r="M144" s="16">
        <f t="shared" si="37"/>
        <v>442</v>
      </c>
    </row>
    <row r="145" spans="3:13" ht="12">
      <c r="C145" s="17" t="s">
        <v>370</v>
      </c>
      <c r="D145" s="17" t="s">
        <v>371</v>
      </c>
      <c r="E145" s="16">
        <v>35</v>
      </c>
      <c r="F145" s="16">
        <v>0</v>
      </c>
      <c r="G145" s="16">
        <v>1</v>
      </c>
      <c r="H145" s="16">
        <v>3</v>
      </c>
      <c r="I145" s="16">
        <v>2</v>
      </c>
      <c r="J145" s="16">
        <v>0</v>
      </c>
      <c r="K145" s="16">
        <v>0</v>
      </c>
      <c r="L145" s="16">
        <v>0</v>
      </c>
      <c r="M145" s="16">
        <f aca="true" t="shared" si="38" ref="M145:M151">SUM(E145:L145)</f>
        <v>41</v>
      </c>
    </row>
    <row r="146" spans="3:13" ht="12">
      <c r="C146" s="17" t="s">
        <v>372</v>
      </c>
      <c r="D146" s="17" t="s">
        <v>373</v>
      </c>
      <c r="E146" s="16">
        <v>241</v>
      </c>
      <c r="F146" s="16">
        <v>0</v>
      </c>
      <c r="G146" s="16">
        <v>11</v>
      </c>
      <c r="H146" s="16">
        <v>25</v>
      </c>
      <c r="I146" s="16">
        <v>45</v>
      </c>
      <c r="J146" s="16">
        <v>1</v>
      </c>
      <c r="K146" s="16">
        <v>0</v>
      </c>
      <c r="L146" s="16">
        <v>0</v>
      </c>
      <c r="M146" s="16">
        <f t="shared" si="38"/>
        <v>323</v>
      </c>
    </row>
    <row r="147" spans="3:13" ht="12">
      <c r="C147" s="17" t="s">
        <v>374</v>
      </c>
      <c r="D147" s="17" t="s">
        <v>375</v>
      </c>
      <c r="E147" s="16">
        <v>0</v>
      </c>
      <c r="F147" s="16">
        <v>0</v>
      </c>
      <c r="G147" s="16">
        <v>0</v>
      </c>
      <c r="H147" s="16">
        <v>0</v>
      </c>
      <c r="I147" s="16">
        <v>3</v>
      </c>
      <c r="J147" s="16">
        <v>0</v>
      </c>
      <c r="K147" s="16">
        <v>0</v>
      </c>
      <c r="L147" s="16">
        <v>0</v>
      </c>
      <c r="M147" s="16">
        <f t="shared" si="38"/>
        <v>3</v>
      </c>
    </row>
    <row r="148" spans="3:13" ht="12">
      <c r="C148" s="17" t="s">
        <v>596</v>
      </c>
      <c r="D148" s="17" t="s">
        <v>597</v>
      </c>
      <c r="E148" s="16">
        <v>1</v>
      </c>
      <c r="F148" s="16">
        <v>0</v>
      </c>
      <c r="G148" s="16">
        <v>0</v>
      </c>
      <c r="H148" s="16">
        <v>1</v>
      </c>
      <c r="I148" s="16">
        <v>0</v>
      </c>
      <c r="J148" s="16">
        <v>0</v>
      </c>
      <c r="K148" s="16">
        <v>0</v>
      </c>
      <c r="L148" s="16">
        <v>0</v>
      </c>
      <c r="M148" s="16">
        <f t="shared" si="38"/>
        <v>2</v>
      </c>
    </row>
    <row r="149" spans="3:13" ht="12">
      <c r="C149" s="17" t="s">
        <v>378</v>
      </c>
      <c r="D149" s="17" t="s">
        <v>379</v>
      </c>
      <c r="E149" s="16">
        <v>9</v>
      </c>
      <c r="F149" s="16">
        <v>0</v>
      </c>
      <c r="G149" s="16">
        <v>0</v>
      </c>
      <c r="H149" s="16">
        <v>1</v>
      </c>
      <c r="I149" s="16">
        <v>1</v>
      </c>
      <c r="J149" s="16">
        <v>1</v>
      </c>
      <c r="K149" s="16">
        <v>0</v>
      </c>
      <c r="L149" s="16">
        <v>0</v>
      </c>
      <c r="M149" s="16">
        <f t="shared" si="38"/>
        <v>12</v>
      </c>
    </row>
    <row r="150" spans="3:13" ht="12">
      <c r="C150" s="17" t="s">
        <v>380</v>
      </c>
      <c r="D150" s="17" t="s">
        <v>381</v>
      </c>
      <c r="E150" s="16">
        <v>7</v>
      </c>
      <c r="F150" s="16">
        <v>0</v>
      </c>
      <c r="G150" s="16">
        <v>0</v>
      </c>
      <c r="H150" s="16">
        <v>2</v>
      </c>
      <c r="I150" s="16">
        <v>1</v>
      </c>
      <c r="J150" s="16">
        <v>0</v>
      </c>
      <c r="K150" s="16">
        <v>0</v>
      </c>
      <c r="L150" s="16">
        <v>0</v>
      </c>
      <c r="M150" s="16">
        <f t="shared" si="38"/>
        <v>10</v>
      </c>
    </row>
    <row r="151" spans="3:13" ht="12">
      <c r="C151" s="17" t="s">
        <v>382</v>
      </c>
      <c r="D151" s="17" t="s">
        <v>383</v>
      </c>
      <c r="E151" s="16">
        <v>40</v>
      </c>
      <c r="F151" s="16">
        <v>0</v>
      </c>
      <c r="G151" s="16">
        <v>0</v>
      </c>
      <c r="H151" s="16">
        <v>5</v>
      </c>
      <c r="I151" s="16">
        <v>6</v>
      </c>
      <c r="J151" s="16">
        <v>0</v>
      </c>
      <c r="K151" s="16">
        <v>0</v>
      </c>
      <c r="L151" s="16">
        <v>0</v>
      </c>
      <c r="M151" s="16">
        <f t="shared" si="38"/>
        <v>51</v>
      </c>
    </row>
    <row r="152" spans="2:13" ht="12">
      <c r="B152" s="17" t="s">
        <v>85</v>
      </c>
      <c r="E152" s="16">
        <f>SUM(E153:E154)</f>
        <v>119</v>
      </c>
      <c r="F152" s="16">
        <v>0</v>
      </c>
      <c r="G152" s="16">
        <f aca="true" t="shared" si="39" ref="G152:M152">SUM(G153:G154)</f>
        <v>3</v>
      </c>
      <c r="H152" s="16">
        <f t="shared" si="39"/>
        <v>21</v>
      </c>
      <c r="I152" s="16">
        <f t="shared" si="39"/>
        <v>8</v>
      </c>
      <c r="J152" s="16">
        <f t="shared" si="39"/>
        <v>2</v>
      </c>
      <c r="K152" s="16">
        <f t="shared" si="39"/>
        <v>0</v>
      </c>
      <c r="L152" s="16">
        <f t="shared" si="39"/>
        <v>4</v>
      </c>
      <c r="M152" s="16">
        <f t="shared" si="39"/>
        <v>157</v>
      </c>
    </row>
    <row r="153" spans="3:13" ht="12">
      <c r="C153" s="17" t="s">
        <v>384</v>
      </c>
      <c r="D153" s="17" t="s">
        <v>385</v>
      </c>
      <c r="E153" s="16">
        <v>19</v>
      </c>
      <c r="F153" s="16">
        <v>0</v>
      </c>
      <c r="G153" s="16">
        <v>0</v>
      </c>
      <c r="H153" s="16">
        <v>1</v>
      </c>
      <c r="I153" s="16">
        <v>0</v>
      </c>
      <c r="J153" s="16">
        <v>2</v>
      </c>
      <c r="K153" s="16">
        <v>0</v>
      </c>
      <c r="L153" s="16">
        <v>4</v>
      </c>
      <c r="M153" s="16">
        <f>SUM(E153:L153)</f>
        <v>26</v>
      </c>
    </row>
    <row r="154" spans="3:13" ht="12">
      <c r="C154" s="17" t="s">
        <v>386</v>
      </c>
      <c r="D154" s="17" t="s">
        <v>387</v>
      </c>
      <c r="E154" s="16">
        <v>100</v>
      </c>
      <c r="F154" s="16">
        <v>0</v>
      </c>
      <c r="G154" s="16">
        <v>3</v>
      </c>
      <c r="H154" s="16">
        <v>20</v>
      </c>
      <c r="I154" s="16">
        <v>8</v>
      </c>
      <c r="J154" s="16">
        <v>0</v>
      </c>
      <c r="K154" s="16">
        <v>0</v>
      </c>
      <c r="L154" s="16">
        <v>0</v>
      </c>
      <c r="M154" s="16">
        <f>SUM(E154:L154)</f>
        <v>131</v>
      </c>
    </row>
    <row r="155" spans="1:13" ht="12">
      <c r="A155" s="17" t="s">
        <v>86</v>
      </c>
      <c r="E155" s="21">
        <f>E156+E161</f>
        <v>443</v>
      </c>
      <c r="F155" s="21">
        <v>0</v>
      </c>
      <c r="G155" s="21">
        <f aca="true" t="shared" si="40" ref="G155:M155">G156+G161</f>
        <v>8</v>
      </c>
      <c r="H155" s="21">
        <f t="shared" si="40"/>
        <v>34</v>
      </c>
      <c r="I155" s="21">
        <f t="shared" si="40"/>
        <v>90</v>
      </c>
      <c r="J155" s="21">
        <f t="shared" si="40"/>
        <v>4</v>
      </c>
      <c r="K155" s="21">
        <f t="shared" si="40"/>
        <v>0</v>
      </c>
      <c r="L155" s="21">
        <f t="shared" si="40"/>
        <v>4</v>
      </c>
      <c r="M155" s="21">
        <f t="shared" si="40"/>
        <v>583</v>
      </c>
    </row>
    <row r="156" spans="2:14" ht="12">
      <c r="B156" s="17" t="s">
        <v>87</v>
      </c>
      <c r="E156" s="16">
        <f>SUM(E157:E160)</f>
        <v>317</v>
      </c>
      <c r="F156" s="16">
        <v>0</v>
      </c>
      <c r="G156" s="16">
        <f aca="true" t="shared" si="41" ref="G156:M156">SUM(G157:G160)</f>
        <v>3</v>
      </c>
      <c r="H156" s="16">
        <f t="shared" si="41"/>
        <v>18</v>
      </c>
      <c r="I156" s="16">
        <f t="shared" si="41"/>
        <v>60</v>
      </c>
      <c r="J156" s="16">
        <f t="shared" si="41"/>
        <v>2</v>
      </c>
      <c r="K156" s="16">
        <f t="shared" si="41"/>
        <v>0</v>
      </c>
      <c r="L156" s="16">
        <f t="shared" si="41"/>
        <v>1</v>
      </c>
      <c r="M156" s="16">
        <f t="shared" si="41"/>
        <v>401</v>
      </c>
      <c r="N156" s="16"/>
    </row>
    <row r="157" spans="3:14" ht="12">
      <c r="C157" s="17" t="s">
        <v>394</v>
      </c>
      <c r="D157" s="17" t="s">
        <v>395</v>
      </c>
      <c r="E157" s="16">
        <v>219</v>
      </c>
      <c r="F157" s="16">
        <v>0</v>
      </c>
      <c r="G157" s="16">
        <v>0</v>
      </c>
      <c r="H157" s="16">
        <v>10</v>
      </c>
      <c r="I157" s="16">
        <v>40</v>
      </c>
      <c r="J157" s="16">
        <v>1</v>
      </c>
      <c r="K157" s="16">
        <v>0</v>
      </c>
      <c r="L157" s="16">
        <v>1</v>
      </c>
      <c r="M157" s="16">
        <f>SUM(E157:L157)</f>
        <v>271</v>
      </c>
      <c r="N157" s="16"/>
    </row>
    <row r="158" spans="3:14" ht="12">
      <c r="C158" s="17" t="s">
        <v>396</v>
      </c>
      <c r="D158" s="17" t="s">
        <v>397</v>
      </c>
      <c r="E158" s="16">
        <v>10</v>
      </c>
      <c r="F158" s="16">
        <v>0</v>
      </c>
      <c r="G158" s="16">
        <v>0</v>
      </c>
      <c r="H158" s="16">
        <v>0</v>
      </c>
      <c r="I158" s="16">
        <v>2</v>
      </c>
      <c r="J158" s="16">
        <v>0</v>
      </c>
      <c r="K158" s="16">
        <v>0</v>
      </c>
      <c r="L158" s="16">
        <v>0</v>
      </c>
      <c r="M158" s="16">
        <f>SUM(E158:L158)</f>
        <v>12</v>
      </c>
      <c r="N158" s="16"/>
    </row>
    <row r="159" spans="3:14" ht="12">
      <c r="C159" s="17" t="s">
        <v>398</v>
      </c>
      <c r="D159" s="17" t="s">
        <v>399</v>
      </c>
      <c r="E159" s="16">
        <v>56</v>
      </c>
      <c r="F159" s="16">
        <v>0</v>
      </c>
      <c r="G159" s="16">
        <v>3</v>
      </c>
      <c r="H159" s="16">
        <v>5</v>
      </c>
      <c r="I159" s="16">
        <v>12</v>
      </c>
      <c r="J159" s="16">
        <v>0</v>
      </c>
      <c r="K159" s="16">
        <v>0</v>
      </c>
      <c r="L159" s="16">
        <v>0</v>
      </c>
      <c r="M159" s="16">
        <f>SUM(E159:L159)</f>
        <v>76</v>
      </c>
      <c r="N159" s="16"/>
    </row>
    <row r="160" spans="3:14" ht="12">
      <c r="C160" s="17" t="s">
        <v>400</v>
      </c>
      <c r="D160" s="17" t="s">
        <v>401</v>
      </c>
      <c r="E160" s="16">
        <v>32</v>
      </c>
      <c r="F160" s="16">
        <v>0</v>
      </c>
      <c r="G160" s="16">
        <v>0</v>
      </c>
      <c r="H160" s="16">
        <v>3</v>
      </c>
      <c r="I160" s="16">
        <v>6</v>
      </c>
      <c r="J160" s="16">
        <v>1</v>
      </c>
      <c r="K160" s="16">
        <v>0</v>
      </c>
      <c r="L160" s="16">
        <v>0</v>
      </c>
      <c r="M160" s="16">
        <f>SUM(E160:L160)</f>
        <v>42</v>
      </c>
      <c r="N160" s="16"/>
    </row>
    <row r="161" spans="2:14" ht="12">
      <c r="B161" s="17" t="s">
        <v>415</v>
      </c>
      <c r="E161" s="16">
        <f>SUM(E162:E164)</f>
        <v>126</v>
      </c>
      <c r="F161" s="16">
        <v>0</v>
      </c>
      <c r="G161" s="16">
        <f aca="true" t="shared" si="42" ref="G161:M161">SUM(G162:G164)</f>
        <v>5</v>
      </c>
      <c r="H161" s="16">
        <f t="shared" si="42"/>
        <v>16</v>
      </c>
      <c r="I161" s="16">
        <f t="shared" si="42"/>
        <v>30</v>
      </c>
      <c r="J161" s="16">
        <f t="shared" si="42"/>
        <v>2</v>
      </c>
      <c r="K161" s="16">
        <f t="shared" si="42"/>
        <v>0</v>
      </c>
      <c r="L161" s="16">
        <f t="shared" si="42"/>
        <v>3</v>
      </c>
      <c r="M161" s="16">
        <f t="shared" si="42"/>
        <v>182</v>
      </c>
      <c r="N161" s="16"/>
    </row>
    <row r="162" spans="3:14" ht="12">
      <c r="C162" s="17" t="s">
        <v>416</v>
      </c>
      <c r="D162" s="17" t="s">
        <v>417</v>
      </c>
      <c r="E162" s="16">
        <v>6</v>
      </c>
      <c r="F162" s="16">
        <v>0</v>
      </c>
      <c r="G162" s="16">
        <v>0</v>
      </c>
      <c r="H162" s="16">
        <v>0</v>
      </c>
      <c r="I162" s="16">
        <v>3</v>
      </c>
      <c r="J162" s="16">
        <v>0</v>
      </c>
      <c r="K162" s="16">
        <v>0</v>
      </c>
      <c r="L162" s="16">
        <v>0</v>
      </c>
      <c r="M162" s="16">
        <f>SUM(E162:L162)</f>
        <v>9</v>
      </c>
      <c r="N162" s="16"/>
    </row>
    <row r="163" spans="3:14" ht="12">
      <c r="C163" s="17" t="s">
        <v>418</v>
      </c>
      <c r="D163" s="17" t="s">
        <v>419</v>
      </c>
      <c r="E163" s="16">
        <v>102</v>
      </c>
      <c r="F163" s="16">
        <v>0</v>
      </c>
      <c r="G163" s="16">
        <v>3</v>
      </c>
      <c r="H163" s="16">
        <v>13</v>
      </c>
      <c r="I163" s="16">
        <v>23</v>
      </c>
      <c r="J163" s="16">
        <v>2</v>
      </c>
      <c r="K163" s="16">
        <v>0</v>
      </c>
      <c r="L163" s="16">
        <v>3</v>
      </c>
      <c r="M163" s="16">
        <f>SUM(E163:L163)</f>
        <v>146</v>
      </c>
      <c r="N163" s="16"/>
    </row>
    <row r="164" spans="3:14" ht="12">
      <c r="C164" s="17" t="s">
        <v>420</v>
      </c>
      <c r="D164" s="17" t="s">
        <v>421</v>
      </c>
      <c r="E164" s="16">
        <v>18</v>
      </c>
      <c r="F164" s="16">
        <v>0</v>
      </c>
      <c r="G164" s="16">
        <v>2</v>
      </c>
      <c r="H164" s="16">
        <v>3</v>
      </c>
      <c r="I164" s="16">
        <v>4</v>
      </c>
      <c r="J164" s="16">
        <v>0</v>
      </c>
      <c r="K164" s="16">
        <v>0</v>
      </c>
      <c r="L164" s="16">
        <v>0</v>
      </c>
      <c r="M164" s="16">
        <f>SUM(E164:L164)</f>
        <v>27</v>
      </c>
      <c r="N164" s="16"/>
    </row>
    <row r="165" spans="1:13" ht="12">
      <c r="A165" s="17" t="s">
        <v>90</v>
      </c>
      <c r="E165" s="21">
        <f>E166+E168+E172+E185</f>
        <v>166</v>
      </c>
      <c r="F165" s="21">
        <v>0</v>
      </c>
      <c r="G165" s="21">
        <f aca="true" t="shared" si="43" ref="G165:M165">G166+G168+G172+G185</f>
        <v>9</v>
      </c>
      <c r="H165" s="21">
        <f t="shared" si="43"/>
        <v>37</v>
      </c>
      <c r="I165" s="21">
        <f t="shared" si="43"/>
        <v>45</v>
      </c>
      <c r="J165" s="21">
        <f t="shared" si="43"/>
        <v>4</v>
      </c>
      <c r="K165" s="21">
        <f t="shared" si="43"/>
        <v>0</v>
      </c>
      <c r="L165" s="21">
        <f t="shared" si="43"/>
        <v>2</v>
      </c>
      <c r="M165" s="21">
        <f t="shared" si="43"/>
        <v>263</v>
      </c>
    </row>
    <row r="166" spans="2:13" ht="12">
      <c r="B166" s="17" t="s">
        <v>91</v>
      </c>
      <c r="E166" s="16">
        <f>E167</f>
        <v>5</v>
      </c>
      <c r="F166" s="16">
        <v>0</v>
      </c>
      <c r="G166" s="16">
        <f aca="true" t="shared" si="44" ref="G166:M166">G167</f>
        <v>0</v>
      </c>
      <c r="H166" s="16">
        <f t="shared" si="44"/>
        <v>1</v>
      </c>
      <c r="I166" s="16">
        <f t="shared" si="44"/>
        <v>3</v>
      </c>
      <c r="J166" s="16">
        <f t="shared" si="44"/>
        <v>0</v>
      </c>
      <c r="K166" s="16">
        <f t="shared" si="44"/>
        <v>0</v>
      </c>
      <c r="L166" s="16">
        <f t="shared" si="44"/>
        <v>0</v>
      </c>
      <c r="M166" s="16">
        <f t="shared" si="44"/>
        <v>9</v>
      </c>
    </row>
    <row r="167" spans="3:13" ht="12">
      <c r="C167" s="17" t="s">
        <v>422</v>
      </c>
      <c r="D167" s="17" t="s">
        <v>423</v>
      </c>
      <c r="E167" s="16">
        <v>5</v>
      </c>
      <c r="F167" s="16">
        <v>0</v>
      </c>
      <c r="G167" s="16">
        <v>0</v>
      </c>
      <c r="H167" s="16">
        <v>1</v>
      </c>
      <c r="I167" s="16">
        <v>3</v>
      </c>
      <c r="J167" s="16">
        <v>0</v>
      </c>
      <c r="K167" s="16">
        <v>0</v>
      </c>
      <c r="L167" s="16">
        <v>0</v>
      </c>
      <c r="M167" s="16">
        <f>SUM(E167:L167)</f>
        <v>9</v>
      </c>
    </row>
    <row r="168" spans="2:13" ht="12">
      <c r="B168" s="17" t="s">
        <v>92</v>
      </c>
      <c r="E168" s="16">
        <f>SUM(E169:E171)</f>
        <v>45</v>
      </c>
      <c r="F168" s="16">
        <v>0</v>
      </c>
      <c r="G168" s="16">
        <f aca="true" t="shared" si="45" ref="G168:M168">SUM(G169:G171)</f>
        <v>4</v>
      </c>
      <c r="H168" s="16">
        <f t="shared" si="45"/>
        <v>10</v>
      </c>
      <c r="I168" s="16">
        <f t="shared" si="45"/>
        <v>24</v>
      </c>
      <c r="J168" s="16">
        <f t="shared" si="45"/>
        <v>0</v>
      </c>
      <c r="K168" s="16">
        <f t="shared" si="45"/>
        <v>0</v>
      </c>
      <c r="L168" s="16">
        <f t="shared" si="45"/>
        <v>0</v>
      </c>
      <c r="M168" s="16">
        <f t="shared" si="45"/>
        <v>83</v>
      </c>
    </row>
    <row r="169" spans="3:13" ht="12">
      <c r="C169" s="17" t="s">
        <v>424</v>
      </c>
      <c r="D169" s="17" t="s">
        <v>425</v>
      </c>
      <c r="E169" s="16">
        <v>45</v>
      </c>
      <c r="F169" s="16">
        <v>0</v>
      </c>
      <c r="G169" s="16">
        <v>4</v>
      </c>
      <c r="H169" s="16">
        <v>10</v>
      </c>
      <c r="I169" s="16">
        <v>21</v>
      </c>
      <c r="J169" s="16">
        <v>0</v>
      </c>
      <c r="K169" s="16">
        <v>0</v>
      </c>
      <c r="L169" s="16">
        <v>0</v>
      </c>
      <c r="M169" s="16">
        <f>SUM(E169:L169)</f>
        <v>80</v>
      </c>
    </row>
    <row r="170" spans="3:13" ht="12">
      <c r="C170" s="88" t="s">
        <v>432</v>
      </c>
      <c r="D170" s="86" t="s">
        <v>433</v>
      </c>
      <c r="E170" s="16">
        <v>0</v>
      </c>
      <c r="F170" s="16">
        <v>0</v>
      </c>
      <c r="G170" s="16">
        <v>0</v>
      </c>
      <c r="H170" s="16">
        <v>0</v>
      </c>
      <c r="I170" s="16">
        <v>1</v>
      </c>
      <c r="J170" s="16">
        <v>0</v>
      </c>
      <c r="K170" s="16">
        <v>0</v>
      </c>
      <c r="L170" s="16">
        <v>0</v>
      </c>
      <c r="M170" s="16">
        <f>SUM(E170:L170)</f>
        <v>1</v>
      </c>
    </row>
    <row r="171" spans="3:13" ht="12">
      <c r="C171" s="17" t="s">
        <v>434</v>
      </c>
      <c r="D171" s="17" t="s">
        <v>221</v>
      </c>
      <c r="E171" s="16">
        <v>0</v>
      </c>
      <c r="F171" s="16">
        <v>0</v>
      </c>
      <c r="G171" s="16">
        <v>0</v>
      </c>
      <c r="H171" s="16">
        <v>0</v>
      </c>
      <c r="I171" s="16">
        <v>2</v>
      </c>
      <c r="J171" s="16">
        <v>0</v>
      </c>
      <c r="K171" s="16">
        <v>0</v>
      </c>
      <c r="L171" s="16">
        <v>0</v>
      </c>
      <c r="M171" s="16">
        <f>SUM(E171:L171)</f>
        <v>2</v>
      </c>
    </row>
    <row r="172" spans="2:14" ht="12">
      <c r="B172" s="17" t="s">
        <v>93</v>
      </c>
      <c r="E172" s="16">
        <f>SUM(E173:E184)</f>
        <v>61</v>
      </c>
      <c r="F172" s="16">
        <v>0</v>
      </c>
      <c r="G172" s="16">
        <f aca="true" t="shared" si="46" ref="G172:M172">SUM(G173:G184)</f>
        <v>2</v>
      </c>
      <c r="H172" s="16">
        <f t="shared" si="46"/>
        <v>11</v>
      </c>
      <c r="I172" s="16">
        <f t="shared" si="46"/>
        <v>8</v>
      </c>
      <c r="J172" s="16">
        <f t="shared" si="46"/>
        <v>1</v>
      </c>
      <c r="K172" s="16">
        <f t="shared" si="46"/>
        <v>0</v>
      </c>
      <c r="L172" s="16">
        <f t="shared" si="46"/>
        <v>2</v>
      </c>
      <c r="M172" s="16">
        <f t="shared" si="46"/>
        <v>85</v>
      </c>
      <c r="N172" s="16"/>
    </row>
    <row r="173" spans="3:13" ht="12">
      <c r="C173" s="17" t="s">
        <v>451</v>
      </c>
      <c r="D173" s="17" t="s">
        <v>452</v>
      </c>
      <c r="E173" s="16">
        <v>12</v>
      </c>
      <c r="F173" s="16">
        <v>0</v>
      </c>
      <c r="G173" s="16">
        <v>1</v>
      </c>
      <c r="H173" s="16">
        <v>0</v>
      </c>
      <c r="I173" s="16">
        <v>1</v>
      </c>
      <c r="J173" s="16">
        <v>0</v>
      </c>
      <c r="K173" s="16">
        <v>0</v>
      </c>
      <c r="L173" s="16">
        <v>0</v>
      </c>
      <c r="M173" s="16">
        <f aca="true" t="shared" si="47" ref="M173:M184">SUM(E173:L173)</f>
        <v>14</v>
      </c>
    </row>
    <row r="174" spans="3:13" ht="12">
      <c r="C174" s="17" t="s">
        <v>453</v>
      </c>
      <c r="D174" s="17" t="s">
        <v>454</v>
      </c>
      <c r="E174" s="16">
        <v>1</v>
      </c>
      <c r="F174" s="16">
        <v>0</v>
      </c>
      <c r="G174" s="16">
        <v>0</v>
      </c>
      <c r="H174" s="16">
        <v>1</v>
      </c>
      <c r="I174" s="16">
        <v>0</v>
      </c>
      <c r="J174" s="16">
        <v>0</v>
      </c>
      <c r="K174" s="16">
        <v>0</v>
      </c>
      <c r="L174" s="16">
        <v>0</v>
      </c>
      <c r="M174" s="16">
        <f t="shared" si="47"/>
        <v>2</v>
      </c>
    </row>
    <row r="175" spans="3:13" ht="12">
      <c r="C175" s="17" t="s">
        <v>455</v>
      </c>
      <c r="D175" s="17" t="s">
        <v>456</v>
      </c>
      <c r="E175" s="16">
        <v>25</v>
      </c>
      <c r="F175" s="16">
        <v>0</v>
      </c>
      <c r="G175" s="16">
        <v>0</v>
      </c>
      <c r="H175" s="16">
        <v>4</v>
      </c>
      <c r="I175" s="16">
        <v>2</v>
      </c>
      <c r="J175" s="16">
        <v>0</v>
      </c>
      <c r="K175" s="16">
        <v>0</v>
      </c>
      <c r="L175" s="16">
        <v>0</v>
      </c>
      <c r="M175" s="16">
        <f t="shared" si="47"/>
        <v>31</v>
      </c>
    </row>
    <row r="176" spans="3:13" ht="12">
      <c r="C176" s="90" t="s">
        <v>457</v>
      </c>
      <c r="D176" s="86" t="s">
        <v>458</v>
      </c>
      <c r="E176" s="16">
        <v>2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f t="shared" si="47"/>
        <v>2</v>
      </c>
    </row>
    <row r="177" spans="3:13" ht="12">
      <c r="C177" s="17" t="s">
        <v>459</v>
      </c>
      <c r="D177" s="87" t="s">
        <v>460</v>
      </c>
      <c r="E177" s="16">
        <v>2</v>
      </c>
      <c r="F177" s="16">
        <v>0</v>
      </c>
      <c r="G177" s="16">
        <v>0</v>
      </c>
      <c r="H177" s="16">
        <v>2</v>
      </c>
      <c r="I177" s="16">
        <v>1</v>
      </c>
      <c r="J177" s="16">
        <v>0</v>
      </c>
      <c r="K177" s="16">
        <v>0</v>
      </c>
      <c r="L177" s="16">
        <v>0</v>
      </c>
      <c r="M177" s="16">
        <f t="shared" si="47"/>
        <v>5</v>
      </c>
    </row>
    <row r="178" spans="3:13" ht="12">
      <c r="C178" s="90" t="s">
        <v>461</v>
      </c>
      <c r="D178" s="86" t="s">
        <v>462</v>
      </c>
      <c r="E178" s="16">
        <v>1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f t="shared" si="47"/>
        <v>1</v>
      </c>
    </row>
    <row r="179" spans="3:13" ht="12">
      <c r="C179" s="17" t="s">
        <v>464</v>
      </c>
      <c r="D179" s="17" t="s">
        <v>465</v>
      </c>
      <c r="E179" s="16">
        <v>1</v>
      </c>
      <c r="F179" s="16">
        <v>0</v>
      </c>
      <c r="G179" s="16">
        <v>0</v>
      </c>
      <c r="H179" s="16">
        <v>0</v>
      </c>
      <c r="I179" s="16">
        <v>1</v>
      </c>
      <c r="J179" s="16">
        <v>0</v>
      </c>
      <c r="K179" s="16">
        <v>0</v>
      </c>
      <c r="L179" s="16">
        <v>0</v>
      </c>
      <c r="M179" s="16">
        <f t="shared" si="47"/>
        <v>2</v>
      </c>
    </row>
    <row r="180" spans="3:14" ht="12">
      <c r="C180" s="17" t="s">
        <v>466</v>
      </c>
      <c r="D180" s="17" t="s">
        <v>450</v>
      </c>
      <c r="E180" s="16">
        <v>4</v>
      </c>
      <c r="F180" s="16">
        <v>0</v>
      </c>
      <c r="G180" s="16">
        <v>1</v>
      </c>
      <c r="H180" s="16">
        <v>1</v>
      </c>
      <c r="I180" s="16">
        <v>1</v>
      </c>
      <c r="J180" s="16">
        <v>1</v>
      </c>
      <c r="K180" s="16">
        <v>0</v>
      </c>
      <c r="L180" s="16">
        <v>2</v>
      </c>
      <c r="M180" s="16">
        <f t="shared" si="47"/>
        <v>10</v>
      </c>
      <c r="N180" s="16"/>
    </row>
    <row r="181" spans="3:13" ht="12">
      <c r="C181" s="17" t="s">
        <v>467</v>
      </c>
      <c r="D181" s="17" t="s">
        <v>468</v>
      </c>
      <c r="E181" s="16">
        <v>0</v>
      </c>
      <c r="F181" s="16">
        <v>0</v>
      </c>
      <c r="G181" s="16">
        <v>0</v>
      </c>
      <c r="H181" s="16">
        <v>2</v>
      </c>
      <c r="I181" s="16">
        <v>0</v>
      </c>
      <c r="J181" s="16">
        <v>0</v>
      </c>
      <c r="K181" s="16">
        <v>0</v>
      </c>
      <c r="L181" s="16">
        <v>0</v>
      </c>
      <c r="M181" s="16">
        <f t="shared" si="47"/>
        <v>2</v>
      </c>
    </row>
    <row r="182" spans="3:13" ht="12">
      <c r="C182" s="17" t="s">
        <v>469</v>
      </c>
      <c r="D182" s="17" t="s">
        <v>470</v>
      </c>
      <c r="E182" s="16">
        <v>7</v>
      </c>
      <c r="F182" s="16">
        <v>0</v>
      </c>
      <c r="G182" s="16">
        <v>0</v>
      </c>
      <c r="H182" s="16">
        <v>1</v>
      </c>
      <c r="I182" s="16">
        <v>0</v>
      </c>
      <c r="J182" s="16">
        <v>0</v>
      </c>
      <c r="K182" s="16">
        <v>0</v>
      </c>
      <c r="L182" s="16">
        <v>0</v>
      </c>
      <c r="M182" s="16">
        <f t="shared" si="47"/>
        <v>8</v>
      </c>
    </row>
    <row r="183" spans="3:13" ht="12">
      <c r="C183" s="17" t="s">
        <v>471</v>
      </c>
      <c r="D183" s="17" t="s">
        <v>472</v>
      </c>
      <c r="E183" s="16">
        <v>2</v>
      </c>
      <c r="F183" s="16">
        <v>0</v>
      </c>
      <c r="G183" s="16">
        <v>0</v>
      </c>
      <c r="H183" s="16">
        <v>0</v>
      </c>
      <c r="I183" s="16">
        <v>2</v>
      </c>
      <c r="J183" s="16">
        <v>0</v>
      </c>
      <c r="K183" s="16">
        <v>0</v>
      </c>
      <c r="L183" s="16">
        <v>0</v>
      </c>
      <c r="M183" s="16">
        <f t="shared" si="47"/>
        <v>4</v>
      </c>
    </row>
    <row r="184" spans="3:13" ht="12">
      <c r="C184" s="90" t="s">
        <v>473</v>
      </c>
      <c r="D184" s="86" t="s">
        <v>474</v>
      </c>
      <c r="E184" s="16">
        <v>4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f t="shared" si="47"/>
        <v>4</v>
      </c>
    </row>
    <row r="185" spans="2:13" ht="12">
      <c r="B185" s="17" t="s">
        <v>94</v>
      </c>
      <c r="E185" s="16">
        <f>SUM(E186:E189)</f>
        <v>55</v>
      </c>
      <c r="F185" s="16">
        <v>0</v>
      </c>
      <c r="G185" s="16">
        <f aca="true" t="shared" si="48" ref="G185:M185">SUM(G186:G189)</f>
        <v>3</v>
      </c>
      <c r="H185" s="16">
        <f t="shared" si="48"/>
        <v>15</v>
      </c>
      <c r="I185" s="16">
        <f t="shared" si="48"/>
        <v>10</v>
      </c>
      <c r="J185" s="16">
        <f t="shared" si="48"/>
        <v>3</v>
      </c>
      <c r="K185" s="16">
        <f t="shared" si="48"/>
        <v>0</v>
      </c>
      <c r="L185" s="16">
        <f t="shared" si="48"/>
        <v>0</v>
      </c>
      <c r="M185" s="16">
        <f t="shared" si="48"/>
        <v>86</v>
      </c>
    </row>
    <row r="186" spans="3:13" ht="12">
      <c r="C186" s="17" t="s">
        <v>477</v>
      </c>
      <c r="D186" s="17" t="s">
        <v>478</v>
      </c>
      <c r="E186" s="16">
        <v>11</v>
      </c>
      <c r="F186" s="16">
        <v>0</v>
      </c>
      <c r="G186" s="16">
        <v>0</v>
      </c>
      <c r="H186" s="16">
        <v>6</v>
      </c>
      <c r="I186" s="16">
        <v>3</v>
      </c>
      <c r="J186" s="16">
        <v>1</v>
      </c>
      <c r="K186" s="16">
        <v>0</v>
      </c>
      <c r="L186" s="16">
        <v>0</v>
      </c>
      <c r="M186" s="16">
        <f>SUM(E186:L186)</f>
        <v>21</v>
      </c>
    </row>
    <row r="187" spans="3:13" ht="12">
      <c r="C187" s="17" t="s">
        <v>479</v>
      </c>
      <c r="D187" s="17" t="s">
        <v>480</v>
      </c>
      <c r="E187" s="16">
        <v>7</v>
      </c>
      <c r="F187" s="16">
        <v>0</v>
      </c>
      <c r="G187" s="16">
        <v>2</v>
      </c>
      <c r="H187" s="16">
        <v>2</v>
      </c>
      <c r="I187" s="16">
        <v>2</v>
      </c>
      <c r="J187" s="16">
        <v>1</v>
      </c>
      <c r="K187" s="16">
        <v>0</v>
      </c>
      <c r="L187" s="16">
        <v>0</v>
      </c>
      <c r="M187" s="16">
        <f>SUM(E187:L187)</f>
        <v>14</v>
      </c>
    </row>
    <row r="188" spans="3:13" ht="12">
      <c r="C188" s="17" t="s">
        <v>481</v>
      </c>
      <c r="D188" s="17" t="s">
        <v>482</v>
      </c>
      <c r="E188" s="16">
        <v>26</v>
      </c>
      <c r="F188" s="16">
        <v>0</v>
      </c>
      <c r="G188" s="16">
        <v>1</v>
      </c>
      <c r="H188" s="16">
        <v>4</v>
      </c>
      <c r="I188" s="16">
        <v>4</v>
      </c>
      <c r="J188" s="16">
        <v>1</v>
      </c>
      <c r="K188" s="16">
        <v>0</v>
      </c>
      <c r="L188" s="16">
        <v>0</v>
      </c>
      <c r="M188" s="16">
        <f>SUM(E188:L188)</f>
        <v>36</v>
      </c>
    </row>
    <row r="189" spans="3:13" ht="12">
      <c r="C189" s="17" t="s">
        <v>483</v>
      </c>
      <c r="D189" s="17" t="s">
        <v>221</v>
      </c>
      <c r="E189" s="16">
        <v>11</v>
      </c>
      <c r="F189" s="16">
        <v>0</v>
      </c>
      <c r="G189" s="16">
        <v>0</v>
      </c>
      <c r="H189" s="16">
        <v>3</v>
      </c>
      <c r="I189" s="16">
        <v>1</v>
      </c>
      <c r="J189" s="16">
        <v>0</v>
      </c>
      <c r="K189" s="16">
        <v>0</v>
      </c>
      <c r="L189" s="16">
        <v>0</v>
      </c>
      <c r="M189" s="16">
        <f>SUM(E189:L189)</f>
        <v>15</v>
      </c>
    </row>
    <row r="190" spans="1:13" ht="12">
      <c r="A190" s="17" t="s">
        <v>95</v>
      </c>
      <c r="E190" s="21">
        <f>E191</f>
        <v>108</v>
      </c>
      <c r="F190" s="21">
        <v>0</v>
      </c>
      <c r="G190" s="21">
        <f aca="true" t="shared" si="49" ref="G190:M190">G191</f>
        <v>9</v>
      </c>
      <c r="H190" s="21">
        <f t="shared" si="49"/>
        <v>27</v>
      </c>
      <c r="I190" s="21">
        <f t="shared" si="49"/>
        <v>28</v>
      </c>
      <c r="J190" s="21">
        <f t="shared" si="49"/>
        <v>1</v>
      </c>
      <c r="K190" s="21">
        <f t="shared" si="49"/>
        <v>0</v>
      </c>
      <c r="L190" s="21">
        <f t="shared" si="49"/>
        <v>3</v>
      </c>
      <c r="M190" s="21">
        <f t="shared" si="49"/>
        <v>176</v>
      </c>
    </row>
    <row r="191" spans="2:13" ht="12">
      <c r="B191" s="17" t="s">
        <v>95</v>
      </c>
      <c r="E191" s="16">
        <f>SUM(E192:E194)</f>
        <v>108</v>
      </c>
      <c r="F191" s="16">
        <v>0</v>
      </c>
      <c r="G191" s="16">
        <f aca="true" t="shared" si="50" ref="G191:M191">SUM(G192:G194)</f>
        <v>9</v>
      </c>
      <c r="H191" s="16">
        <f t="shared" si="50"/>
        <v>27</v>
      </c>
      <c r="I191" s="16">
        <f t="shared" si="50"/>
        <v>28</v>
      </c>
      <c r="J191" s="16">
        <f t="shared" si="50"/>
        <v>1</v>
      </c>
      <c r="K191" s="16">
        <f t="shared" si="50"/>
        <v>0</v>
      </c>
      <c r="L191" s="16">
        <f t="shared" si="50"/>
        <v>3</v>
      </c>
      <c r="M191" s="16">
        <f t="shared" si="50"/>
        <v>176</v>
      </c>
    </row>
    <row r="192" spans="3:13" ht="12">
      <c r="C192" s="17" t="s">
        <v>484</v>
      </c>
      <c r="D192" s="17" t="s">
        <v>485</v>
      </c>
      <c r="E192" s="16">
        <v>108</v>
      </c>
      <c r="F192" s="16">
        <v>0</v>
      </c>
      <c r="G192" s="16">
        <v>9</v>
      </c>
      <c r="H192" s="16">
        <v>27</v>
      </c>
      <c r="I192" s="16">
        <v>12</v>
      </c>
      <c r="J192" s="16">
        <v>1</v>
      </c>
      <c r="K192" s="16">
        <v>0</v>
      </c>
      <c r="L192" s="16">
        <v>1</v>
      </c>
      <c r="M192" s="16">
        <f>SUM(E192:L192)</f>
        <v>158</v>
      </c>
    </row>
    <row r="193" spans="3:13" ht="12">
      <c r="C193" s="17" t="s">
        <v>486</v>
      </c>
      <c r="D193" s="17" t="s">
        <v>487</v>
      </c>
      <c r="E193" s="16">
        <v>0</v>
      </c>
      <c r="F193" s="16">
        <v>0</v>
      </c>
      <c r="G193" s="16">
        <v>0</v>
      </c>
      <c r="H193" s="16">
        <v>0</v>
      </c>
      <c r="I193" s="16">
        <v>12</v>
      </c>
      <c r="J193" s="16">
        <v>0</v>
      </c>
      <c r="K193" s="16">
        <v>0</v>
      </c>
      <c r="L193" s="16">
        <v>2</v>
      </c>
      <c r="M193" s="16">
        <f>SUM(E193:L193)</f>
        <v>14</v>
      </c>
    </row>
    <row r="194" spans="3:13" ht="12">
      <c r="C194" s="17" t="s">
        <v>488</v>
      </c>
      <c r="D194" s="17" t="s">
        <v>489</v>
      </c>
      <c r="E194" s="16">
        <v>0</v>
      </c>
      <c r="F194" s="16">
        <v>0</v>
      </c>
      <c r="G194" s="16">
        <v>0</v>
      </c>
      <c r="H194" s="16">
        <v>0</v>
      </c>
      <c r="I194" s="16">
        <v>4</v>
      </c>
      <c r="J194" s="16">
        <v>0</v>
      </c>
      <c r="K194" s="16">
        <v>0</v>
      </c>
      <c r="L194" s="16">
        <v>0</v>
      </c>
      <c r="M194" s="16">
        <f>SUM(E194:L194)</f>
        <v>4</v>
      </c>
    </row>
    <row r="195" spans="1:13" ht="12.75">
      <c r="A195" s="32" t="s">
        <v>98</v>
      </c>
      <c r="E195" s="21">
        <f>SUM(E196:E197)</f>
        <v>738</v>
      </c>
      <c r="F195" s="21">
        <v>0</v>
      </c>
      <c r="G195" s="21">
        <f aca="true" t="shared" si="51" ref="G195:M195">SUM(G196:G197)</f>
        <v>84</v>
      </c>
      <c r="H195" s="21">
        <f t="shared" si="51"/>
        <v>157</v>
      </c>
      <c r="I195" s="21">
        <f t="shared" si="51"/>
        <v>151</v>
      </c>
      <c r="J195" s="21">
        <f t="shared" si="51"/>
        <v>4</v>
      </c>
      <c r="K195" s="21">
        <f t="shared" si="51"/>
        <v>21</v>
      </c>
      <c r="L195" s="21">
        <f t="shared" si="51"/>
        <v>0</v>
      </c>
      <c r="M195" s="21">
        <f t="shared" si="51"/>
        <v>1155</v>
      </c>
    </row>
    <row r="196" spans="3:13" ht="12">
      <c r="C196" s="17" t="s">
        <v>505</v>
      </c>
      <c r="D196" s="17" t="s">
        <v>99</v>
      </c>
      <c r="E196" s="16">
        <v>19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21</v>
      </c>
      <c r="L196" s="16">
        <v>0</v>
      </c>
      <c r="M196" s="16">
        <f>SUM(E196:L196)</f>
        <v>40</v>
      </c>
    </row>
    <row r="197" spans="3:13" ht="12">
      <c r="C197" s="17" t="s">
        <v>508</v>
      </c>
      <c r="D197" s="17" t="s">
        <v>100</v>
      </c>
      <c r="E197" s="16">
        <v>719</v>
      </c>
      <c r="F197" s="16">
        <v>0</v>
      </c>
      <c r="G197" s="16">
        <v>84</v>
      </c>
      <c r="H197" s="16">
        <v>157</v>
      </c>
      <c r="I197" s="16">
        <v>151</v>
      </c>
      <c r="J197" s="16">
        <v>4</v>
      </c>
      <c r="K197" s="16">
        <v>0</v>
      </c>
      <c r="L197" s="16">
        <v>0</v>
      </c>
      <c r="M197" s="16">
        <f>SUM(E197:L197)</f>
        <v>1115</v>
      </c>
    </row>
    <row r="198" spans="5:13" ht="12"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5:13" ht="12">
      <c r="E199" s="16"/>
      <c r="F199" s="16"/>
      <c r="G199" s="16"/>
      <c r="H199" s="16"/>
      <c r="I199" s="16"/>
      <c r="J199" s="16"/>
      <c r="K199" s="16"/>
      <c r="L199" s="16"/>
      <c r="M199" s="16"/>
    </row>
    <row r="201" ht="12">
      <c r="M201" s="16"/>
    </row>
  </sheetData>
  <printOptions/>
  <pageMargins left="0.5" right="0.5" top="0.5" bottom="0.6" header="0.5" footer="0.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8"/>
  <sheetViews>
    <sheetView showGridLines="0" workbookViewId="0" topLeftCell="A5">
      <pane ySplit="495" topLeftCell="BM1" activePane="topLeft" state="split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7" customWidth="1"/>
    <col min="2" max="2" width="22.421875" style="17" customWidth="1"/>
    <col min="3" max="3" width="7.140625" style="17" customWidth="1"/>
    <col min="4" max="4" width="33.140625" style="17" customWidth="1"/>
    <col min="5" max="8" width="7.57421875" style="17" customWidth="1"/>
    <col min="9" max="16384" width="9.140625" style="17" customWidth="1"/>
  </cols>
  <sheetData>
    <row r="1" spans="1:8" ht="12">
      <c r="A1" s="18" t="s">
        <v>36</v>
      </c>
      <c r="B1" s="18"/>
      <c r="C1" s="18"/>
      <c r="D1" s="18"/>
      <c r="E1" s="18"/>
      <c r="F1" s="18"/>
      <c r="G1" s="18"/>
      <c r="H1" s="18"/>
    </row>
    <row r="2" spans="1:8" ht="12">
      <c r="A2" s="18" t="s">
        <v>15</v>
      </c>
      <c r="B2" s="18"/>
      <c r="C2" s="18"/>
      <c r="D2" s="18"/>
      <c r="E2" s="18"/>
      <c r="F2" s="18"/>
      <c r="G2" s="18"/>
      <c r="H2" s="18"/>
    </row>
    <row r="3" spans="1:8" ht="12">
      <c r="A3" s="18" t="s">
        <v>555</v>
      </c>
      <c r="B3" s="18"/>
      <c r="C3" s="18"/>
      <c r="D3" s="18"/>
      <c r="E3" s="18"/>
      <c r="F3" s="18"/>
      <c r="G3" s="18"/>
      <c r="H3" s="18"/>
    </row>
    <row r="4" spans="1:8" ht="12">
      <c r="A4" s="18"/>
      <c r="B4" s="18"/>
      <c r="C4" s="18"/>
      <c r="D4" s="18"/>
      <c r="E4" s="18"/>
      <c r="F4" s="18"/>
      <c r="G4" s="18"/>
      <c r="H4" s="18"/>
    </row>
    <row r="5" spans="5:8" ht="12">
      <c r="E5" s="26" t="s">
        <v>7</v>
      </c>
      <c r="F5" s="26" t="s">
        <v>12</v>
      </c>
      <c r="G5" s="26" t="s">
        <v>8</v>
      </c>
      <c r="H5" s="26" t="s">
        <v>5</v>
      </c>
    </row>
    <row r="6" spans="1:9" ht="12">
      <c r="A6" s="17" t="s">
        <v>16</v>
      </c>
      <c r="E6" s="33">
        <f>E8+E25+E59+E64+E73+E84+E87</f>
        <v>565</v>
      </c>
      <c r="F6" s="33">
        <f>F8+F25+F59+F64+F73+F84+F87</f>
        <v>9</v>
      </c>
      <c r="G6" s="33">
        <f>G8+G25+G59+G64+G73+G84+G87</f>
        <v>43</v>
      </c>
      <c r="H6" s="33">
        <f>H8+H25+H59+H64+H73+H84+H87</f>
        <v>617</v>
      </c>
      <c r="I6" s="71"/>
    </row>
    <row r="7" spans="5:8" ht="12">
      <c r="E7" s="33"/>
      <c r="F7" s="33"/>
      <c r="G7" s="33"/>
      <c r="H7" s="33"/>
    </row>
    <row r="8" spans="1:8" ht="12">
      <c r="A8" s="17" t="s">
        <v>102</v>
      </c>
      <c r="E8" s="31">
        <f>SUM(E9:E24)</f>
        <v>83</v>
      </c>
      <c r="F8" s="31">
        <f>SUM(F9:F24)</f>
        <v>0</v>
      </c>
      <c r="G8" s="31">
        <f>SUM(G9:G24)</f>
        <v>0</v>
      </c>
      <c r="H8" s="31">
        <f>SUM(H9:H24)</f>
        <v>83</v>
      </c>
    </row>
    <row r="9" spans="2:8" ht="12">
      <c r="B9" s="17" t="s">
        <v>60</v>
      </c>
      <c r="C9" s="17" t="s">
        <v>111</v>
      </c>
      <c r="D9" s="17" t="s">
        <v>112</v>
      </c>
      <c r="E9" s="16">
        <v>1</v>
      </c>
      <c r="F9" s="16">
        <v>0</v>
      </c>
      <c r="G9" s="16">
        <v>0</v>
      </c>
      <c r="H9" s="16">
        <f aca="true" t="shared" si="0" ref="H9:H43">SUM(E9:G9)</f>
        <v>1</v>
      </c>
    </row>
    <row r="10" spans="2:8" ht="12">
      <c r="B10" s="17" t="s">
        <v>61</v>
      </c>
      <c r="C10" s="17" t="s">
        <v>118</v>
      </c>
      <c r="D10" s="17" t="s">
        <v>119</v>
      </c>
      <c r="E10" s="16">
        <v>15</v>
      </c>
      <c r="F10" s="16">
        <v>0</v>
      </c>
      <c r="G10" s="16">
        <v>0</v>
      </c>
      <c r="H10" s="16">
        <f t="shared" si="0"/>
        <v>15</v>
      </c>
    </row>
    <row r="11" spans="2:8" ht="13.5" customHeight="1">
      <c r="B11" s="17" t="s">
        <v>62</v>
      </c>
      <c r="C11" s="17" t="s">
        <v>120</v>
      </c>
      <c r="D11" s="17" t="s">
        <v>121</v>
      </c>
      <c r="E11" s="16">
        <v>10</v>
      </c>
      <c r="F11" s="16">
        <v>0</v>
      </c>
      <c r="G11" s="16">
        <v>0</v>
      </c>
      <c r="H11" s="16">
        <f t="shared" si="0"/>
        <v>10</v>
      </c>
    </row>
    <row r="12" spans="3:8" ht="13.5" customHeight="1">
      <c r="C12" s="90" t="s">
        <v>559</v>
      </c>
      <c r="D12" s="17" t="s">
        <v>626</v>
      </c>
      <c r="E12" s="16">
        <v>5</v>
      </c>
      <c r="F12" s="16">
        <v>0</v>
      </c>
      <c r="G12" s="16">
        <v>0</v>
      </c>
      <c r="H12" s="16">
        <f t="shared" si="0"/>
        <v>5</v>
      </c>
    </row>
    <row r="13" spans="2:8" ht="12">
      <c r="B13" s="17" t="s">
        <v>519</v>
      </c>
      <c r="C13" s="17" t="s">
        <v>151</v>
      </c>
      <c r="D13" s="17" t="s">
        <v>146</v>
      </c>
      <c r="E13" s="16">
        <v>9</v>
      </c>
      <c r="F13" s="16">
        <v>0</v>
      </c>
      <c r="G13" s="16">
        <v>0</v>
      </c>
      <c r="H13" s="16">
        <f t="shared" si="0"/>
        <v>9</v>
      </c>
    </row>
    <row r="14" spans="3:8" ht="12">
      <c r="C14" s="17" t="s">
        <v>152</v>
      </c>
      <c r="D14" s="17" t="s">
        <v>153</v>
      </c>
      <c r="E14" s="16">
        <v>3</v>
      </c>
      <c r="F14" s="16">
        <v>0</v>
      </c>
      <c r="G14" s="16">
        <v>0</v>
      </c>
      <c r="H14" s="16">
        <f t="shared" si="0"/>
        <v>3</v>
      </c>
    </row>
    <row r="15" spans="3:8" ht="12">
      <c r="C15" s="90" t="s">
        <v>154</v>
      </c>
      <c r="D15" s="86" t="s">
        <v>155</v>
      </c>
      <c r="E15" s="16">
        <v>1</v>
      </c>
      <c r="F15" s="16">
        <v>0</v>
      </c>
      <c r="G15" s="16">
        <v>0</v>
      </c>
      <c r="H15" s="16">
        <f t="shared" si="0"/>
        <v>1</v>
      </c>
    </row>
    <row r="16" spans="2:8" ht="12">
      <c r="B16" s="17" t="s">
        <v>520</v>
      </c>
      <c r="C16" s="90" t="s">
        <v>184</v>
      </c>
      <c r="D16" s="86" t="s">
        <v>165</v>
      </c>
      <c r="E16" s="16">
        <v>8</v>
      </c>
      <c r="F16" s="16">
        <v>0</v>
      </c>
      <c r="G16" s="16">
        <v>0</v>
      </c>
      <c r="H16" s="16">
        <f t="shared" si="0"/>
        <v>8</v>
      </c>
    </row>
    <row r="17" spans="3:8" ht="12">
      <c r="C17" s="17" t="s">
        <v>535</v>
      </c>
      <c r="D17" s="87" t="s">
        <v>541</v>
      </c>
      <c r="E17" s="16">
        <v>8</v>
      </c>
      <c r="F17" s="16">
        <v>0</v>
      </c>
      <c r="G17" s="16">
        <v>0</v>
      </c>
      <c r="H17" s="16">
        <f t="shared" si="0"/>
        <v>8</v>
      </c>
    </row>
    <row r="18" spans="3:8" ht="12">
      <c r="C18" s="90" t="s">
        <v>185</v>
      </c>
      <c r="D18" s="86" t="s">
        <v>565</v>
      </c>
      <c r="E18" s="16">
        <v>3</v>
      </c>
      <c r="F18" s="16">
        <v>0</v>
      </c>
      <c r="G18" s="16">
        <v>0</v>
      </c>
      <c r="H18" s="16">
        <f t="shared" si="0"/>
        <v>3</v>
      </c>
    </row>
    <row r="19" spans="3:8" ht="12">
      <c r="C19" s="90" t="s">
        <v>178</v>
      </c>
      <c r="D19" s="86" t="s">
        <v>179</v>
      </c>
      <c r="E19" s="16">
        <v>6</v>
      </c>
      <c r="F19" s="16">
        <v>0</v>
      </c>
      <c r="G19" s="16">
        <v>0</v>
      </c>
      <c r="H19" s="16">
        <f t="shared" si="0"/>
        <v>6</v>
      </c>
    </row>
    <row r="20" spans="3:8" ht="12">
      <c r="C20" s="17" t="s">
        <v>180</v>
      </c>
      <c r="D20" s="17" t="s">
        <v>542</v>
      </c>
      <c r="E20" s="16">
        <v>6</v>
      </c>
      <c r="F20" s="16">
        <v>0</v>
      </c>
      <c r="G20" s="16">
        <v>0</v>
      </c>
      <c r="H20" s="16">
        <f t="shared" si="0"/>
        <v>6</v>
      </c>
    </row>
    <row r="21" spans="2:8" ht="12">
      <c r="B21" s="17" t="s">
        <v>64</v>
      </c>
      <c r="C21" s="17" t="s">
        <v>196</v>
      </c>
      <c r="D21" s="17" t="s">
        <v>197</v>
      </c>
      <c r="E21" s="16">
        <v>4</v>
      </c>
      <c r="F21" s="16">
        <v>0</v>
      </c>
      <c r="G21" s="16">
        <v>0</v>
      </c>
      <c r="H21" s="16">
        <f t="shared" si="0"/>
        <v>4</v>
      </c>
    </row>
    <row r="22" spans="3:8" ht="12">
      <c r="C22" s="17" t="s">
        <v>198</v>
      </c>
      <c r="D22" s="17" t="s">
        <v>195</v>
      </c>
      <c r="E22" s="16">
        <v>1</v>
      </c>
      <c r="F22" s="16">
        <v>0</v>
      </c>
      <c r="G22" s="16">
        <v>0</v>
      </c>
      <c r="H22" s="16">
        <f t="shared" si="0"/>
        <v>1</v>
      </c>
    </row>
    <row r="23" spans="3:8" ht="12">
      <c r="C23" s="17" t="s">
        <v>199</v>
      </c>
      <c r="D23" s="17" t="s">
        <v>200</v>
      </c>
      <c r="E23" s="16">
        <v>2</v>
      </c>
      <c r="F23" s="16">
        <v>0</v>
      </c>
      <c r="G23" s="16">
        <v>0</v>
      </c>
      <c r="H23" s="16">
        <f t="shared" si="0"/>
        <v>2</v>
      </c>
    </row>
    <row r="24" spans="3:8" ht="12">
      <c r="C24" s="17" t="s">
        <v>500</v>
      </c>
      <c r="D24" s="86" t="s">
        <v>627</v>
      </c>
      <c r="E24" s="16">
        <v>1</v>
      </c>
      <c r="F24" s="16">
        <v>0</v>
      </c>
      <c r="G24" s="16">
        <v>0</v>
      </c>
      <c r="H24" s="16">
        <f t="shared" si="0"/>
        <v>1</v>
      </c>
    </row>
    <row r="25" spans="1:8" ht="12">
      <c r="A25" s="17" t="s">
        <v>517</v>
      </c>
      <c r="E25" s="21">
        <f>SUM(E26:E58)</f>
        <v>208</v>
      </c>
      <c r="F25" s="21">
        <f>SUM(F26:F58)</f>
        <v>7</v>
      </c>
      <c r="G25" s="21">
        <f>SUM(G26:G58)</f>
        <v>28</v>
      </c>
      <c r="H25" s="21">
        <f t="shared" si="0"/>
        <v>243</v>
      </c>
    </row>
    <row r="26" spans="2:8" ht="12">
      <c r="B26" s="17" t="s">
        <v>66</v>
      </c>
      <c r="C26" s="17" t="s">
        <v>214</v>
      </c>
      <c r="D26" s="17" t="s">
        <v>215</v>
      </c>
      <c r="E26" s="16">
        <v>2</v>
      </c>
      <c r="F26" s="16">
        <v>0</v>
      </c>
      <c r="G26" s="16">
        <v>4</v>
      </c>
      <c r="H26" s="16">
        <f t="shared" si="0"/>
        <v>6</v>
      </c>
    </row>
    <row r="27" spans="3:8" ht="12">
      <c r="C27" s="88" t="s">
        <v>216</v>
      </c>
      <c r="D27" s="86" t="s">
        <v>217</v>
      </c>
      <c r="E27" s="16">
        <v>2</v>
      </c>
      <c r="F27" s="16">
        <v>0</v>
      </c>
      <c r="G27" s="16">
        <v>0</v>
      </c>
      <c r="H27" s="16">
        <f t="shared" si="0"/>
        <v>2</v>
      </c>
    </row>
    <row r="28" spans="3:8" ht="12">
      <c r="C28" s="88" t="s">
        <v>218</v>
      </c>
      <c r="D28" s="86" t="s">
        <v>219</v>
      </c>
      <c r="E28" s="16">
        <v>3</v>
      </c>
      <c r="F28" s="16">
        <v>0</v>
      </c>
      <c r="G28" s="16">
        <v>0</v>
      </c>
      <c r="H28" s="16">
        <f t="shared" si="0"/>
        <v>3</v>
      </c>
    </row>
    <row r="29" spans="2:8" ht="12">
      <c r="B29" s="17" t="s">
        <v>67</v>
      </c>
      <c r="C29" s="17" t="s">
        <v>222</v>
      </c>
      <c r="D29" s="17" t="s">
        <v>223</v>
      </c>
      <c r="E29" s="16">
        <v>15</v>
      </c>
      <c r="F29" s="16">
        <v>0</v>
      </c>
      <c r="G29" s="16">
        <v>0</v>
      </c>
      <c r="H29" s="16">
        <f t="shared" si="0"/>
        <v>15</v>
      </c>
    </row>
    <row r="30" spans="2:8" ht="12">
      <c r="B30" s="17" t="s">
        <v>69</v>
      </c>
      <c r="C30" s="17" t="s">
        <v>242</v>
      </c>
      <c r="D30" s="17" t="s">
        <v>243</v>
      </c>
      <c r="E30" s="16">
        <v>8</v>
      </c>
      <c r="F30" s="16">
        <v>0</v>
      </c>
      <c r="G30" s="16">
        <v>0</v>
      </c>
      <c r="H30" s="16">
        <f t="shared" si="0"/>
        <v>8</v>
      </c>
    </row>
    <row r="31" spans="3:8" ht="12">
      <c r="C31" s="17" t="s">
        <v>246</v>
      </c>
      <c r="D31" s="17" t="s">
        <v>247</v>
      </c>
      <c r="E31" s="16">
        <v>1</v>
      </c>
      <c r="F31" s="16">
        <v>0</v>
      </c>
      <c r="G31" s="16">
        <v>0</v>
      </c>
      <c r="H31" s="16">
        <f t="shared" si="0"/>
        <v>1</v>
      </c>
    </row>
    <row r="32" spans="3:8" ht="12">
      <c r="C32" s="90" t="s">
        <v>237</v>
      </c>
      <c r="D32" s="86" t="s">
        <v>238</v>
      </c>
      <c r="E32" s="16">
        <v>27</v>
      </c>
      <c r="F32" s="16">
        <v>0</v>
      </c>
      <c r="G32" s="16">
        <v>0</v>
      </c>
      <c r="H32" s="16">
        <f t="shared" si="0"/>
        <v>27</v>
      </c>
    </row>
    <row r="33" spans="2:8" ht="12">
      <c r="B33" s="17" t="s">
        <v>70</v>
      </c>
      <c r="C33" s="17" t="s">
        <v>250</v>
      </c>
      <c r="D33" s="17" t="s">
        <v>251</v>
      </c>
      <c r="E33" s="16">
        <v>0</v>
      </c>
      <c r="F33" s="16">
        <v>0</v>
      </c>
      <c r="G33" s="16">
        <v>12</v>
      </c>
      <c r="H33" s="16">
        <f t="shared" si="0"/>
        <v>12</v>
      </c>
    </row>
    <row r="34" spans="3:8" ht="12">
      <c r="C34" s="17" t="s">
        <v>259</v>
      </c>
      <c r="D34" s="17" t="s">
        <v>260</v>
      </c>
      <c r="E34" s="16">
        <v>12</v>
      </c>
      <c r="F34" s="16">
        <v>0</v>
      </c>
      <c r="G34" s="16">
        <v>0</v>
      </c>
      <c r="H34" s="16">
        <f t="shared" si="0"/>
        <v>12</v>
      </c>
    </row>
    <row r="35" spans="3:8" ht="12">
      <c r="C35" s="90" t="s">
        <v>254</v>
      </c>
      <c r="D35" s="86" t="s">
        <v>255</v>
      </c>
      <c r="E35" s="16">
        <v>1</v>
      </c>
      <c r="F35" s="16">
        <v>0</v>
      </c>
      <c r="G35" s="16">
        <v>0</v>
      </c>
      <c r="H35" s="16">
        <f t="shared" si="0"/>
        <v>1</v>
      </c>
    </row>
    <row r="36" spans="3:8" ht="12">
      <c r="C36" s="90" t="s">
        <v>256</v>
      </c>
      <c r="D36" s="86" t="s">
        <v>257</v>
      </c>
      <c r="E36" s="16">
        <v>1</v>
      </c>
      <c r="F36" s="16">
        <v>0</v>
      </c>
      <c r="G36" s="16">
        <v>0</v>
      </c>
      <c r="H36" s="16">
        <f t="shared" si="0"/>
        <v>1</v>
      </c>
    </row>
    <row r="37" spans="3:8" ht="12">
      <c r="C37" s="90" t="s">
        <v>258</v>
      </c>
      <c r="D37" s="86" t="s">
        <v>628</v>
      </c>
      <c r="E37" s="16">
        <v>0</v>
      </c>
      <c r="F37" s="16">
        <v>1</v>
      </c>
      <c r="G37" s="16">
        <v>0</v>
      </c>
      <c r="H37" s="16">
        <f t="shared" si="0"/>
        <v>1</v>
      </c>
    </row>
    <row r="38" spans="2:8" ht="12">
      <c r="B38" s="17" t="s">
        <v>71</v>
      </c>
      <c r="C38" s="17" t="s">
        <v>270</v>
      </c>
      <c r="D38" s="17" t="s">
        <v>271</v>
      </c>
      <c r="E38" s="16">
        <v>10</v>
      </c>
      <c r="F38" s="16">
        <v>0</v>
      </c>
      <c r="G38" s="16">
        <v>0</v>
      </c>
      <c r="H38" s="16">
        <f t="shared" si="0"/>
        <v>10</v>
      </c>
    </row>
    <row r="39" spans="2:8" ht="12">
      <c r="B39" s="17" t="s">
        <v>72</v>
      </c>
      <c r="C39" s="17" t="s">
        <v>280</v>
      </c>
      <c r="D39" s="17" t="s">
        <v>281</v>
      </c>
      <c r="E39" s="16">
        <v>7</v>
      </c>
      <c r="F39" s="16">
        <v>0</v>
      </c>
      <c r="G39" s="16">
        <v>0</v>
      </c>
      <c r="H39" s="16">
        <f t="shared" si="0"/>
        <v>7</v>
      </c>
    </row>
    <row r="40" spans="2:8" ht="12">
      <c r="B40" s="17" t="s">
        <v>73</v>
      </c>
      <c r="C40" s="17" t="s">
        <v>285</v>
      </c>
      <c r="D40" s="17" t="s">
        <v>286</v>
      </c>
      <c r="E40" s="16">
        <v>10</v>
      </c>
      <c r="F40" s="16">
        <v>0</v>
      </c>
      <c r="G40" s="16">
        <v>0</v>
      </c>
      <c r="H40" s="16">
        <f t="shared" si="0"/>
        <v>10</v>
      </c>
    </row>
    <row r="41" spans="2:8" ht="12">
      <c r="B41" s="17" t="s">
        <v>74</v>
      </c>
      <c r="C41" s="17" t="s">
        <v>290</v>
      </c>
      <c r="D41" s="17" t="s">
        <v>291</v>
      </c>
      <c r="E41" s="16">
        <v>15</v>
      </c>
      <c r="F41" s="16">
        <v>0</v>
      </c>
      <c r="G41" s="16">
        <v>0</v>
      </c>
      <c r="H41" s="16">
        <f t="shared" si="0"/>
        <v>15</v>
      </c>
    </row>
    <row r="42" spans="3:8" ht="12">
      <c r="C42" s="90" t="s">
        <v>295</v>
      </c>
      <c r="D42" s="86" t="s">
        <v>296</v>
      </c>
      <c r="E42" s="16">
        <v>1</v>
      </c>
      <c r="F42" s="16">
        <v>0</v>
      </c>
      <c r="G42" s="16">
        <v>0</v>
      </c>
      <c r="H42" s="16">
        <f t="shared" si="0"/>
        <v>1</v>
      </c>
    </row>
    <row r="43" spans="3:8" ht="12">
      <c r="C43" s="90" t="s">
        <v>288</v>
      </c>
      <c r="D43" s="17" t="s">
        <v>629</v>
      </c>
      <c r="E43" s="16">
        <v>0</v>
      </c>
      <c r="F43" s="16">
        <v>0</v>
      </c>
      <c r="G43" s="16">
        <v>4</v>
      </c>
      <c r="H43" s="16">
        <f t="shared" si="0"/>
        <v>4</v>
      </c>
    </row>
    <row r="44" spans="2:8" ht="12">
      <c r="B44" s="17" t="s">
        <v>77</v>
      </c>
      <c r="C44" s="17" t="s">
        <v>306</v>
      </c>
      <c r="D44" s="17" t="s">
        <v>307</v>
      </c>
      <c r="E44" s="16">
        <v>7</v>
      </c>
      <c r="F44" s="16">
        <v>0</v>
      </c>
      <c r="G44" s="16">
        <v>0</v>
      </c>
      <c r="H44" s="16">
        <f aca="true" t="shared" si="1" ref="H44:H72">SUM(E44:G44)</f>
        <v>7</v>
      </c>
    </row>
    <row r="45" spans="3:8" ht="12">
      <c r="C45" s="90" t="s">
        <v>308</v>
      </c>
      <c r="D45" s="86" t="s">
        <v>309</v>
      </c>
      <c r="E45" s="16">
        <v>1</v>
      </c>
      <c r="F45" s="16">
        <v>0</v>
      </c>
      <c r="G45" s="16">
        <v>0</v>
      </c>
      <c r="H45" s="16">
        <f t="shared" si="1"/>
        <v>1</v>
      </c>
    </row>
    <row r="46" spans="3:8" ht="12">
      <c r="C46" s="17" t="s">
        <v>310</v>
      </c>
      <c r="D46" s="17" t="s">
        <v>311</v>
      </c>
      <c r="E46" s="16">
        <v>5</v>
      </c>
      <c r="F46" s="16">
        <v>0</v>
      </c>
      <c r="G46" s="16">
        <v>0</v>
      </c>
      <c r="H46" s="16">
        <f t="shared" si="1"/>
        <v>5</v>
      </c>
    </row>
    <row r="47" spans="3:8" ht="12">
      <c r="C47" s="90" t="s">
        <v>312</v>
      </c>
      <c r="D47" s="86" t="s">
        <v>313</v>
      </c>
      <c r="E47" s="16">
        <v>5</v>
      </c>
      <c r="F47" s="16">
        <v>0</v>
      </c>
      <c r="G47" s="16">
        <v>0</v>
      </c>
      <c r="H47" s="16">
        <f t="shared" si="1"/>
        <v>5</v>
      </c>
    </row>
    <row r="48" spans="2:8" ht="12">
      <c r="B48" s="17" t="s">
        <v>78</v>
      </c>
      <c r="C48" s="17" t="s">
        <v>320</v>
      </c>
      <c r="D48" s="17" t="s">
        <v>321</v>
      </c>
      <c r="E48" s="16">
        <v>5</v>
      </c>
      <c r="F48" s="16">
        <v>0</v>
      </c>
      <c r="G48" s="16">
        <v>0</v>
      </c>
      <c r="H48" s="16">
        <f t="shared" si="1"/>
        <v>5</v>
      </c>
    </row>
    <row r="49" spans="3:8" ht="12">
      <c r="C49" s="90" t="s">
        <v>322</v>
      </c>
      <c r="D49" s="86" t="s">
        <v>631</v>
      </c>
      <c r="E49" s="16">
        <v>4</v>
      </c>
      <c r="F49" s="16">
        <v>0</v>
      </c>
      <c r="G49" s="16">
        <v>0</v>
      </c>
      <c r="H49" s="16">
        <f t="shared" si="1"/>
        <v>4</v>
      </c>
    </row>
    <row r="50" spans="3:8" ht="12">
      <c r="C50" s="90" t="s">
        <v>324</v>
      </c>
      <c r="D50" s="86" t="s">
        <v>632</v>
      </c>
      <c r="E50" s="16">
        <v>1</v>
      </c>
      <c r="F50" s="16">
        <v>0</v>
      </c>
      <c r="G50" s="16">
        <v>0</v>
      </c>
      <c r="H50" s="16">
        <f t="shared" si="1"/>
        <v>1</v>
      </c>
    </row>
    <row r="51" spans="3:8" ht="12">
      <c r="C51" s="90" t="s">
        <v>326</v>
      </c>
      <c r="D51" s="86" t="s">
        <v>327</v>
      </c>
      <c r="E51" s="16">
        <v>4</v>
      </c>
      <c r="F51" s="16">
        <v>0</v>
      </c>
      <c r="G51" s="16">
        <v>0</v>
      </c>
      <c r="H51" s="16">
        <f t="shared" si="1"/>
        <v>4</v>
      </c>
    </row>
    <row r="52" spans="3:8" ht="12">
      <c r="C52" s="90" t="s">
        <v>328</v>
      </c>
      <c r="D52" s="86" t="s">
        <v>329</v>
      </c>
      <c r="E52" s="16">
        <v>0</v>
      </c>
      <c r="F52" s="16">
        <v>6</v>
      </c>
      <c r="G52" s="16">
        <v>8</v>
      </c>
      <c r="H52" s="16">
        <f t="shared" si="1"/>
        <v>14</v>
      </c>
    </row>
    <row r="53" spans="3:8" ht="12">
      <c r="C53" s="90" t="s">
        <v>316</v>
      </c>
      <c r="D53" s="86" t="s">
        <v>317</v>
      </c>
      <c r="E53" s="16">
        <v>11</v>
      </c>
      <c r="F53" s="16">
        <v>0</v>
      </c>
      <c r="G53" s="16">
        <v>0</v>
      </c>
      <c r="H53" s="16">
        <f t="shared" si="1"/>
        <v>11</v>
      </c>
    </row>
    <row r="54" spans="2:8" ht="12">
      <c r="B54" s="17" t="s">
        <v>79</v>
      </c>
      <c r="C54" s="17" t="s">
        <v>332</v>
      </c>
      <c r="D54" s="17" t="s">
        <v>333</v>
      </c>
      <c r="E54" s="16">
        <v>16</v>
      </c>
      <c r="F54" s="16">
        <v>0</v>
      </c>
      <c r="G54" s="16">
        <v>0</v>
      </c>
      <c r="H54" s="16">
        <f t="shared" si="1"/>
        <v>16</v>
      </c>
    </row>
    <row r="55" spans="2:8" ht="12">
      <c r="B55" s="17" t="s">
        <v>80</v>
      </c>
      <c r="C55" s="17" t="s">
        <v>336</v>
      </c>
      <c r="D55" s="17" t="s">
        <v>337</v>
      </c>
      <c r="E55" s="16">
        <v>5</v>
      </c>
      <c r="F55" s="16">
        <v>0</v>
      </c>
      <c r="G55" s="16">
        <v>0</v>
      </c>
      <c r="H55" s="16">
        <f t="shared" si="1"/>
        <v>5</v>
      </c>
    </row>
    <row r="56" spans="3:8" ht="24">
      <c r="C56" s="90" t="s">
        <v>338</v>
      </c>
      <c r="D56" s="86" t="s">
        <v>339</v>
      </c>
      <c r="E56" s="16">
        <v>3</v>
      </c>
      <c r="F56" s="16">
        <v>0</v>
      </c>
      <c r="G56" s="16">
        <v>0</v>
      </c>
      <c r="H56" s="16">
        <f t="shared" si="1"/>
        <v>3</v>
      </c>
    </row>
    <row r="57" spans="3:8" ht="12">
      <c r="C57" s="90" t="s">
        <v>340</v>
      </c>
      <c r="D57" s="86" t="s">
        <v>335</v>
      </c>
      <c r="E57" s="16">
        <v>4</v>
      </c>
      <c r="F57" s="16">
        <v>0</v>
      </c>
      <c r="G57" s="16">
        <v>0</v>
      </c>
      <c r="H57" s="16">
        <f t="shared" si="1"/>
        <v>4</v>
      </c>
    </row>
    <row r="58" spans="2:8" ht="12">
      <c r="B58" s="17" t="s">
        <v>521</v>
      </c>
      <c r="C58" s="17" t="s">
        <v>342</v>
      </c>
      <c r="D58" s="17" t="s">
        <v>343</v>
      </c>
      <c r="E58" s="16">
        <v>22</v>
      </c>
      <c r="F58" s="16">
        <v>0</v>
      </c>
      <c r="G58" s="16">
        <v>0</v>
      </c>
      <c r="H58" s="16">
        <f t="shared" si="1"/>
        <v>22</v>
      </c>
    </row>
    <row r="59" spans="1:8" ht="12">
      <c r="A59" s="17" t="s">
        <v>82</v>
      </c>
      <c r="E59" s="21">
        <f>SUM(E60:E63)</f>
        <v>57</v>
      </c>
      <c r="F59" s="21">
        <f>SUM(F60:F63)</f>
        <v>0</v>
      </c>
      <c r="G59" s="21">
        <f>SUM(G60:G63)</f>
        <v>0</v>
      </c>
      <c r="H59" s="21">
        <f t="shared" si="1"/>
        <v>57</v>
      </c>
    </row>
    <row r="60" spans="2:8" ht="12">
      <c r="B60" s="17" t="s">
        <v>83</v>
      </c>
      <c r="C60" s="17" t="s">
        <v>352</v>
      </c>
      <c r="D60" s="17" t="s">
        <v>353</v>
      </c>
      <c r="E60" s="16">
        <v>6</v>
      </c>
      <c r="F60" s="16">
        <v>0</v>
      </c>
      <c r="G60" s="16">
        <v>0</v>
      </c>
      <c r="H60" s="16">
        <f t="shared" si="1"/>
        <v>6</v>
      </c>
    </row>
    <row r="61" spans="3:8" ht="12">
      <c r="C61" s="90" t="s">
        <v>348</v>
      </c>
      <c r="D61" s="86" t="s">
        <v>349</v>
      </c>
      <c r="E61" s="16">
        <v>6</v>
      </c>
      <c r="F61" s="16">
        <v>0</v>
      </c>
      <c r="G61" s="16">
        <v>0</v>
      </c>
      <c r="H61" s="16">
        <f t="shared" si="1"/>
        <v>6</v>
      </c>
    </row>
    <row r="62" spans="3:8" ht="12">
      <c r="C62" s="90" t="s">
        <v>350</v>
      </c>
      <c r="D62" s="86" t="s">
        <v>351</v>
      </c>
      <c r="E62" s="16">
        <v>10</v>
      </c>
      <c r="F62" s="16">
        <v>0</v>
      </c>
      <c r="G62" s="16">
        <v>0</v>
      </c>
      <c r="H62" s="16">
        <f t="shared" si="1"/>
        <v>10</v>
      </c>
    </row>
    <row r="63" spans="2:8" ht="12">
      <c r="B63" s="17" t="s">
        <v>84</v>
      </c>
      <c r="C63" s="17" t="s">
        <v>360</v>
      </c>
      <c r="D63" s="17" t="s">
        <v>361</v>
      </c>
      <c r="E63" s="16">
        <v>35</v>
      </c>
      <c r="F63" s="16">
        <v>0</v>
      </c>
      <c r="G63" s="16">
        <v>0</v>
      </c>
      <c r="H63" s="16">
        <f t="shared" si="1"/>
        <v>35</v>
      </c>
    </row>
    <row r="64" spans="1:8" ht="12">
      <c r="A64" s="17" t="s">
        <v>86</v>
      </c>
      <c r="E64" s="21">
        <f>SUM(E65:E72)</f>
        <v>47</v>
      </c>
      <c r="F64" s="21">
        <f>SUM(F65:F72)</f>
        <v>2</v>
      </c>
      <c r="G64" s="21">
        <f>SUM(G65:G72)</f>
        <v>15</v>
      </c>
      <c r="H64" s="21">
        <f t="shared" si="1"/>
        <v>64</v>
      </c>
    </row>
    <row r="65" spans="2:8" ht="12">
      <c r="B65" s="17" t="s">
        <v>87</v>
      </c>
      <c r="C65" s="17" t="s">
        <v>392</v>
      </c>
      <c r="D65" s="17" t="s">
        <v>393</v>
      </c>
      <c r="E65" s="16">
        <v>0</v>
      </c>
      <c r="F65" s="16">
        <v>0</v>
      </c>
      <c r="G65" s="16">
        <v>6</v>
      </c>
      <c r="H65" s="16">
        <f t="shared" si="1"/>
        <v>6</v>
      </c>
    </row>
    <row r="66" spans="3:8" ht="12">
      <c r="C66" s="17" t="s">
        <v>402</v>
      </c>
      <c r="D66" s="17" t="s">
        <v>393</v>
      </c>
      <c r="E66" s="16">
        <v>8</v>
      </c>
      <c r="F66" s="16">
        <v>0</v>
      </c>
      <c r="G66" s="16">
        <v>0</v>
      </c>
      <c r="H66" s="16">
        <f t="shared" si="1"/>
        <v>8</v>
      </c>
    </row>
    <row r="67" spans="3:8" ht="12">
      <c r="C67" s="17" t="s">
        <v>403</v>
      </c>
      <c r="D67" s="17" t="s">
        <v>404</v>
      </c>
      <c r="E67" s="16">
        <v>6</v>
      </c>
      <c r="F67" s="16">
        <v>0</v>
      </c>
      <c r="G67" s="16">
        <v>0</v>
      </c>
      <c r="H67" s="16">
        <f t="shared" si="1"/>
        <v>6</v>
      </c>
    </row>
    <row r="68" spans="3:8" ht="12">
      <c r="C68" s="90" t="s">
        <v>388</v>
      </c>
      <c r="D68" s="86" t="s">
        <v>389</v>
      </c>
      <c r="E68" s="16">
        <v>2</v>
      </c>
      <c r="F68" s="16">
        <v>0</v>
      </c>
      <c r="G68" s="16">
        <v>0</v>
      </c>
      <c r="H68" s="16">
        <f t="shared" si="1"/>
        <v>2</v>
      </c>
    </row>
    <row r="69" spans="3:8" ht="12">
      <c r="C69" s="90" t="s">
        <v>390</v>
      </c>
      <c r="D69" s="86" t="s">
        <v>391</v>
      </c>
      <c r="E69" s="16">
        <v>2</v>
      </c>
      <c r="F69" s="16">
        <v>0</v>
      </c>
      <c r="G69" s="16">
        <v>0</v>
      </c>
      <c r="H69" s="16">
        <f t="shared" si="1"/>
        <v>2</v>
      </c>
    </row>
    <row r="70" spans="2:8" ht="12">
      <c r="B70" s="17" t="s">
        <v>88</v>
      </c>
      <c r="C70" s="17" t="s">
        <v>407</v>
      </c>
      <c r="D70" s="17" t="s">
        <v>522</v>
      </c>
      <c r="E70" s="16">
        <v>0</v>
      </c>
      <c r="F70" s="16">
        <v>2</v>
      </c>
      <c r="G70" s="16">
        <v>0</v>
      </c>
      <c r="H70" s="16">
        <f t="shared" si="1"/>
        <v>2</v>
      </c>
    </row>
    <row r="71" spans="3:8" ht="12">
      <c r="C71" s="17" t="s">
        <v>408</v>
      </c>
      <c r="D71" s="17" t="s">
        <v>409</v>
      </c>
      <c r="E71" s="16">
        <v>21</v>
      </c>
      <c r="F71" s="16">
        <v>0</v>
      </c>
      <c r="G71" s="16">
        <v>8</v>
      </c>
      <c r="H71" s="16">
        <f t="shared" si="1"/>
        <v>29</v>
      </c>
    </row>
    <row r="72" spans="2:8" ht="12">
      <c r="B72" s="17" t="s">
        <v>89</v>
      </c>
      <c r="C72" s="17" t="s">
        <v>414</v>
      </c>
      <c r="D72" s="17" t="s">
        <v>415</v>
      </c>
      <c r="E72" s="16">
        <v>8</v>
      </c>
      <c r="F72" s="16">
        <v>0</v>
      </c>
      <c r="G72" s="16">
        <v>1</v>
      </c>
      <c r="H72" s="16">
        <f t="shared" si="1"/>
        <v>9</v>
      </c>
    </row>
    <row r="73" spans="1:8" ht="12">
      <c r="A73" s="17" t="s">
        <v>90</v>
      </c>
      <c r="E73" s="21">
        <f>SUM(E74:E83)</f>
        <v>55</v>
      </c>
      <c r="F73" s="21">
        <f>SUM(F74:F83)</f>
        <v>0</v>
      </c>
      <c r="G73" s="21">
        <f>SUM(G74:G83)</f>
        <v>0</v>
      </c>
      <c r="H73" s="21">
        <f>SUM(H74:H83)</f>
        <v>55</v>
      </c>
    </row>
    <row r="74" spans="2:8" ht="12">
      <c r="B74" s="17" t="s">
        <v>91</v>
      </c>
      <c r="C74" s="17" t="s">
        <v>422</v>
      </c>
      <c r="D74" s="17" t="s">
        <v>423</v>
      </c>
      <c r="E74" s="16">
        <v>4</v>
      </c>
      <c r="F74" s="16">
        <v>0</v>
      </c>
      <c r="G74" s="16">
        <v>0</v>
      </c>
      <c r="H74" s="16">
        <f aca="true" t="shared" si="2" ref="H74:H83">SUM(E74:G74)</f>
        <v>4</v>
      </c>
    </row>
    <row r="75" spans="2:8" ht="12">
      <c r="B75" s="17" t="s">
        <v>92</v>
      </c>
      <c r="C75" s="89" t="s">
        <v>435</v>
      </c>
      <c r="D75" s="86" t="s">
        <v>436</v>
      </c>
      <c r="E75" s="16">
        <v>4</v>
      </c>
      <c r="F75" s="16">
        <v>0</v>
      </c>
      <c r="G75" s="16">
        <v>0</v>
      </c>
      <c r="H75" s="16">
        <f t="shared" si="2"/>
        <v>4</v>
      </c>
    </row>
    <row r="76" spans="3:8" ht="12">
      <c r="C76" s="119" t="s">
        <v>437</v>
      </c>
      <c r="D76" s="86" t="s">
        <v>630</v>
      </c>
      <c r="E76" s="16">
        <v>8</v>
      </c>
      <c r="F76" s="16">
        <v>0</v>
      </c>
      <c r="G76" s="16">
        <v>0</v>
      </c>
      <c r="H76" s="16">
        <f t="shared" si="2"/>
        <v>8</v>
      </c>
    </row>
    <row r="77" spans="2:8" ht="12">
      <c r="B77" s="17" t="s">
        <v>93</v>
      </c>
      <c r="C77" s="17" t="s">
        <v>443</v>
      </c>
      <c r="D77" s="17" t="s">
        <v>540</v>
      </c>
      <c r="E77" s="16">
        <v>1</v>
      </c>
      <c r="F77" s="16">
        <v>0</v>
      </c>
      <c r="G77" s="16">
        <v>0</v>
      </c>
      <c r="H77" s="16">
        <f t="shared" si="2"/>
        <v>1</v>
      </c>
    </row>
    <row r="78" spans="3:8" ht="12">
      <c r="C78" s="17" t="s">
        <v>445</v>
      </c>
      <c r="D78" s="17" t="s">
        <v>446</v>
      </c>
      <c r="E78" s="16">
        <v>15</v>
      </c>
      <c r="F78" s="16">
        <v>0</v>
      </c>
      <c r="G78" s="16">
        <v>0</v>
      </c>
      <c r="H78" s="16">
        <f t="shared" si="2"/>
        <v>15</v>
      </c>
    </row>
    <row r="79" spans="3:8" ht="12">
      <c r="C79" s="90" t="s">
        <v>447</v>
      </c>
      <c r="D79" s="86" t="s">
        <v>448</v>
      </c>
      <c r="E79" s="16">
        <v>1</v>
      </c>
      <c r="F79" s="16">
        <v>0</v>
      </c>
      <c r="G79" s="16">
        <v>0</v>
      </c>
      <c r="H79" s="16">
        <f t="shared" si="2"/>
        <v>1</v>
      </c>
    </row>
    <row r="80" spans="3:8" ht="12">
      <c r="C80" s="17" t="s">
        <v>449</v>
      </c>
      <c r="D80" s="87" t="s">
        <v>450</v>
      </c>
      <c r="E80" s="16">
        <v>11</v>
      </c>
      <c r="F80" s="16">
        <v>0</v>
      </c>
      <c r="G80" s="16">
        <v>0</v>
      </c>
      <c r="H80" s="16">
        <f t="shared" si="2"/>
        <v>11</v>
      </c>
    </row>
    <row r="81" spans="3:8" ht="12">
      <c r="C81" s="90" t="s">
        <v>608</v>
      </c>
      <c r="D81" s="86" t="s">
        <v>609</v>
      </c>
      <c r="E81" s="16">
        <v>1</v>
      </c>
      <c r="F81" s="16">
        <v>0</v>
      </c>
      <c r="G81" s="16">
        <v>0</v>
      </c>
      <c r="H81" s="16">
        <f t="shared" si="2"/>
        <v>1</v>
      </c>
    </row>
    <row r="82" spans="2:8" ht="12">
      <c r="B82" s="17" t="s">
        <v>94</v>
      </c>
      <c r="C82" s="17" t="s">
        <v>477</v>
      </c>
      <c r="D82" s="17" t="s">
        <v>478</v>
      </c>
      <c r="E82" s="16">
        <v>5</v>
      </c>
      <c r="F82" s="16">
        <v>0</v>
      </c>
      <c r="G82" s="16">
        <v>0</v>
      </c>
      <c r="H82" s="16">
        <f t="shared" si="2"/>
        <v>5</v>
      </c>
    </row>
    <row r="83" spans="3:8" ht="12">
      <c r="C83" s="90" t="s">
        <v>475</v>
      </c>
      <c r="D83" s="86" t="s">
        <v>476</v>
      </c>
      <c r="E83" s="16">
        <v>5</v>
      </c>
      <c r="F83" s="16">
        <v>0</v>
      </c>
      <c r="G83" s="16">
        <v>0</v>
      </c>
      <c r="H83" s="16">
        <f t="shared" si="2"/>
        <v>5</v>
      </c>
    </row>
    <row r="84" spans="1:8" ht="12">
      <c r="A84" s="17" t="s">
        <v>95</v>
      </c>
      <c r="E84" s="21">
        <f>SUM(E85:E86)</f>
        <v>8</v>
      </c>
      <c r="F84" s="21">
        <f>SUM(F85:F86)</f>
        <v>0</v>
      </c>
      <c r="G84" s="21">
        <f>SUM(G85:G86)</f>
        <v>0</v>
      </c>
      <c r="H84" s="21">
        <f>SUM(H85:H86)</f>
        <v>8</v>
      </c>
    </row>
    <row r="85" spans="2:8" ht="12">
      <c r="B85" s="17" t="s">
        <v>95</v>
      </c>
      <c r="C85" s="17" t="s">
        <v>492</v>
      </c>
      <c r="D85" s="17" t="s">
        <v>493</v>
      </c>
      <c r="E85" s="16">
        <v>6</v>
      </c>
      <c r="F85" s="16">
        <v>0</v>
      </c>
      <c r="G85" s="16">
        <v>0</v>
      </c>
      <c r="H85" s="16">
        <f>SUM(E85:G85)</f>
        <v>6</v>
      </c>
    </row>
    <row r="86" spans="3:8" ht="12">
      <c r="C86" s="90" t="s">
        <v>494</v>
      </c>
      <c r="D86" s="86" t="s">
        <v>495</v>
      </c>
      <c r="E86" s="16">
        <v>2</v>
      </c>
      <c r="F86" s="16">
        <v>0</v>
      </c>
      <c r="G86" s="16">
        <v>0</v>
      </c>
      <c r="H86" s="16">
        <f>SUM(E86:G86)</f>
        <v>2</v>
      </c>
    </row>
    <row r="87" spans="1:8" ht="12.75">
      <c r="A87" s="32" t="s">
        <v>98</v>
      </c>
      <c r="E87" s="21">
        <f>SUM(E88:E88)</f>
        <v>107</v>
      </c>
      <c r="F87" s="21">
        <f>SUM(F88:F88)</f>
        <v>0</v>
      </c>
      <c r="G87" s="21">
        <f>SUM(G88:G88)</f>
        <v>0</v>
      </c>
      <c r="H87" s="21">
        <f>SUM(H88:H88)</f>
        <v>107</v>
      </c>
    </row>
    <row r="88" spans="2:8" ht="12">
      <c r="B88" s="17" t="s">
        <v>523</v>
      </c>
      <c r="C88" s="17" t="s">
        <v>506</v>
      </c>
      <c r="D88" s="17" t="s">
        <v>507</v>
      </c>
      <c r="E88" s="16">
        <v>107</v>
      </c>
      <c r="F88" s="16">
        <v>0</v>
      </c>
      <c r="G88" s="16">
        <v>0</v>
      </c>
      <c r="H88" s="16">
        <f>SUM(E88:G88)</f>
        <v>107</v>
      </c>
    </row>
  </sheetData>
  <printOptions horizontalCentered="1"/>
  <pageMargins left="0.5" right="0.5" top="0.5" bottom="0.6" header="0.5" footer="0.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workbookViewId="0" topLeftCell="A1">
      <selection activeCell="N39" sqref="N39"/>
    </sheetView>
  </sheetViews>
  <sheetFormatPr defaultColWidth="4.140625" defaultRowHeight="12.75"/>
  <cols>
    <col min="1" max="1" width="2.140625" style="35" customWidth="1"/>
    <col min="2" max="2" width="15.00390625" style="35" customWidth="1"/>
    <col min="3" max="8" width="10.00390625" style="35" customWidth="1"/>
    <col min="9" max="9" width="5.421875" style="35" customWidth="1"/>
    <col min="10" max="250" width="4.140625" style="35" customWidth="1"/>
    <col min="251" max="16384" width="4.140625" style="35" customWidth="1"/>
  </cols>
  <sheetData>
    <row r="1" spans="1:8" ht="12">
      <c r="A1" s="34" t="s">
        <v>38</v>
      </c>
      <c r="B1" s="34"/>
      <c r="C1" s="34"/>
      <c r="D1" s="34"/>
      <c r="E1" s="34"/>
      <c r="F1" s="34"/>
      <c r="G1" s="34"/>
      <c r="H1" s="34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34" t="s">
        <v>15</v>
      </c>
      <c r="B3" s="34"/>
      <c r="C3" s="34"/>
      <c r="D3" s="34"/>
      <c r="E3" s="34"/>
      <c r="F3" s="34"/>
      <c r="G3" s="34"/>
      <c r="H3" s="34"/>
    </row>
    <row r="5" spans="1:8" ht="12.75" customHeight="1">
      <c r="A5" s="36" t="s">
        <v>524</v>
      </c>
      <c r="B5" s="34"/>
      <c r="C5" s="34"/>
      <c r="D5" s="34"/>
      <c r="E5" s="34"/>
      <c r="F5" s="34"/>
      <c r="G5" s="34"/>
      <c r="H5" s="34"/>
    </row>
    <row r="6" spans="1:8" ht="12.75" customHeight="1">
      <c r="A6" s="36" t="s">
        <v>554</v>
      </c>
      <c r="B6" s="34"/>
      <c r="C6" s="34"/>
      <c r="D6" s="34"/>
      <c r="E6" s="34"/>
      <c r="F6" s="34"/>
      <c r="G6" s="34"/>
      <c r="H6" s="34"/>
    </row>
    <row r="7" spans="3:7" ht="48.75" customHeight="1">
      <c r="C7" s="37" t="s">
        <v>516</v>
      </c>
      <c r="D7" s="38" t="s">
        <v>525</v>
      </c>
      <c r="E7" s="38" t="s">
        <v>526</v>
      </c>
      <c r="F7" s="38" t="s">
        <v>96</v>
      </c>
      <c r="G7" s="38" t="s">
        <v>527</v>
      </c>
    </row>
    <row r="8" spans="3:7" ht="9.75" customHeight="1">
      <c r="C8" s="37" t="s">
        <v>514</v>
      </c>
      <c r="D8" s="38" t="s">
        <v>528</v>
      </c>
      <c r="E8" s="38" t="s">
        <v>528</v>
      </c>
      <c r="F8" s="38" t="s">
        <v>528</v>
      </c>
      <c r="G8" s="38" t="s">
        <v>528</v>
      </c>
    </row>
    <row r="9" spans="1:8" ht="9.75" customHeight="1">
      <c r="A9" s="39"/>
      <c r="C9" s="40" t="s">
        <v>529</v>
      </c>
      <c r="D9" s="41" t="s">
        <v>530</v>
      </c>
      <c r="E9" s="41" t="s">
        <v>530</v>
      </c>
      <c r="F9" s="41" t="s">
        <v>531</v>
      </c>
      <c r="G9" s="41" t="s">
        <v>531</v>
      </c>
      <c r="H9" s="41" t="s">
        <v>5</v>
      </c>
    </row>
    <row r="10" spans="1:8" ht="9.75" customHeight="1">
      <c r="A10" s="39"/>
      <c r="C10" s="40"/>
      <c r="D10" s="41"/>
      <c r="E10" s="41"/>
      <c r="F10" s="41"/>
      <c r="G10" s="41"/>
      <c r="H10" s="41"/>
    </row>
    <row r="11" spans="2:8" ht="12">
      <c r="B11" s="42" t="s">
        <v>13</v>
      </c>
      <c r="C11" s="43">
        <f>3+3169</f>
        <v>3172</v>
      </c>
      <c r="D11" s="43">
        <v>78</v>
      </c>
      <c r="E11" s="43">
        <v>124</v>
      </c>
      <c r="F11" s="43">
        <v>0</v>
      </c>
      <c r="G11" s="44">
        <v>0</v>
      </c>
      <c r="H11" s="44">
        <f>SUM(C11:G11)</f>
        <v>3374</v>
      </c>
    </row>
    <row r="12" spans="2:8" ht="12">
      <c r="B12" s="42" t="s">
        <v>11</v>
      </c>
      <c r="C12" s="43">
        <v>7</v>
      </c>
      <c r="D12" s="43">
        <v>160</v>
      </c>
      <c r="E12" s="43">
        <v>443</v>
      </c>
      <c r="F12" s="43">
        <v>0</v>
      </c>
      <c r="G12" s="44">
        <v>0</v>
      </c>
      <c r="H12" s="44">
        <f>SUM(C12:G12)</f>
        <v>610</v>
      </c>
    </row>
    <row r="13" spans="2:8" ht="12">
      <c r="B13" s="42" t="s">
        <v>10</v>
      </c>
      <c r="C13" s="43">
        <v>0</v>
      </c>
      <c r="D13" s="43">
        <v>97</v>
      </c>
      <c r="E13" s="43">
        <v>784</v>
      </c>
      <c r="F13" s="43">
        <v>0</v>
      </c>
      <c r="G13" s="44">
        <v>0</v>
      </c>
      <c r="H13" s="44">
        <f>SUM(C13:G13)</f>
        <v>881</v>
      </c>
    </row>
    <row r="14" spans="2:8" ht="12">
      <c r="B14" s="42" t="s">
        <v>9</v>
      </c>
      <c r="C14" s="43">
        <v>0</v>
      </c>
      <c r="D14" s="43">
        <v>17</v>
      </c>
      <c r="E14" s="43">
        <v>19</v>
      </c>
      <c r="F14" s="43">
        <v>32</v>
      </c>
      <c r="G14" s="44">
        <v>0</v>
      </c>
      <c r="H14" s="44">
        <f>SUM(C14:G14)</f>
        <v>68</v>
      </c>
    </row>
    <row r="15" spans="2:8" ht="12">
      <c r="B15" s="42" t="s">
        <v>6</v>
      </c>
      <c r="C15" s="43">
        <v>19</v>
      </c>
      <c r="D15" s="43">
        <v>14</v>
      </c>
      <c r="E15" s="43">
        <v>7</v>
      </c>
      <c r="F15" s="43">
        <v>0</v>
      </c>
      <c r="G15" s="44">
        <v>0</v>
      </c>
      <c r="H15" s="44">
        <f>SUM(C15:G15)</f>
        <v>40</v>
      </c>
    </row>
    <row r="16" spans="1:8" ht="12">
      <c r="A16" s="144" t="s">
        <v>18</v>
      </c>
      <c r="B16" s="144"/>
      <c r="C16" s="43">
        <f aca="true" t="shared" si="0" ref="C16:H16">SUM(C11:C15)</f>
        <v>3198</v>
      </c>
      <c r="D16" s="43">
        <f t="shared" si="0"/>
        <v>366</v>
      </c>
      <c r="E16" s="43">
        <f t="shared" si="0"/>
        <v>1377</v>
      </c>
      <c r="F16" s="43">
        <f t="shared" si="0"/>
        <v>32</v>
      </c>
      <c r="G16" s="43">
        <f t="shared" si="0"/>
        <v>0</v>
      </c>
      <c r="H16" s="43">
        <f t="shared" si="0"/>
        <v>4973</v>
      </c>
    </row>
    <row r="17" spans="2:8" ht="12">
      <c r="B17" s="42"/>
      <c r="C17" s="43"/>
      <c r="D17" s="43"/>
      <c r="E17" s="43"/>
      <c r="F17" s="43"/>
      <c r="G17" s="43"/>
      <c r="H17" s="43"/>
    </row>
    <row r="18" spans="2:8" ht="12">
      <c r="B18" s="42" t="s">
        <v>7</v>
      </c>
      <c r="C18" s="43">
        <v>0</v>
      </c>
      <c r="D18" s="44">
        <v>0</v>
      </c>
      <c r="E18" s="44">
        <v>0</v>
      </c>
      <c r="F18" s="44">
        <v>336</v>
      </c>
      <c r="G18" s="44">
        <v>229</v>
      </c>
      <c r="H18" s="44">
        <f>SUM(C18:G18)</f>
        <v>565</v>
      </c>
    </row>
    <row r="19" spans="2:8" ht="12">
      <c r="B19" s="42" t="s">
        <v>12</v>
      </c>
      <c r="C19" s="43">
        <v>0</v>
      </c>
      <c r="D19" s="44">
        <v>0</v>
      </c>
      <c r="E19" s="44">
        <v>0</v>
      </c>
      <c r="F19" s="44">
        <v>8</v>
      </c>
      <c r="G19" s="44">
        <v>1</v>
      </c>
      <c r="H19" s="44">
        <f>SUM(C19:G19)</f>
        <v>9</v>
      </c>
    </row>
    <row r="20" spans="2:8" ht="12">
      <c r="B20" s="42" t="s">
        <v>8</v>
      </c>
      <c r="C20" s="43">
        <v>0</v>
      </c>
      <c r="D20" s="44">
        <v>0</v>
      </c>
      <c r="E20" s="44">
        <v>0</v>
      </c>
      <c r="F20" s="44">
        <v>29</v>
      </c>
      <c r="G20" s="44">
        <f>15-1</f>
        <v>14</v>
      </c>
      <c r="H20" s="44">
        <f>SUM(C20:G20)</f>
        <v>43</v>
      </c>
    </row>
    <row r="21" spans="1:8" ht="12">
      <c r="A21" s="144" t="s">
        <v>17</v>
      </c>
      <c r="B21" s="144"/>
      <c r="C21" s="43">
        <f aca="true" t="shared" si="1" ref="C21:H21">SUM(C18:C20)</f>
        <v>0</v>
      </c>
      <c r="D21" s="43">
        <f t="shared" si="1"/>
        <v>0</v>
      </c>
      <c r="E21" s="43">
        <f t="shared" si="1"/>
        <v>0</v>
      </c>
      <c r="F21" s="43">
        <f t="shared" si="1"/>
        <v>373</v>
      </c>
      <c r="G21" s="43">
        <f t="shared" si="1"/>
        <v>244</v>
      </c>
      <c r="H21" s="43">
        <f t="shared" si="1"/>
        <v>617</v>
      </c>
    </row>
    <row r="22" spans="2:8" ht="12">
      <c r="B22" s="42"/>
      <c r="C22" s="43"/>
      <c r="D22" s="43"/>
      <c r="E22" s="43"/>
      <c r="F22" s="43"/>
      <c r="G22" s="43"/>
      <c r="H22" s="43"/>
    </row>
    <row r="23" spans="1:8" ht="12">
      <c r="A23" s="144" t="s">
        <v>5</v>
      </c>
      <c r="B23" s="144"/>
      <c r="C23" s="44">
        <f aca="true" t="shared" si="2" ref="C23:H23">C21+C16</f>
        <v>3198</v>
      </c>
      <c r="D23" s="44">
        <f t="shared" si="2"/>
        <v>366</v>
      </c>
      <c r="E23" s="44">
        <f t="shared" si="2"/>
        <v>1377</v>
      </c>
      <c r="F23" s="44">
        <f t="shared" si="2"/>
        <v>405</v>
      </c>
      <c r="G23" s="44">
        <f t="shared" si="2"/>
        <v>244</v>
      </c>
      <c r="H23" s="44">
        <f t="shared" si="2"/>
        <v>5590</v>
      </c>
    </row>
    <row r="24" spans="3:8" ht="12">
      <c r="C24" s="45"/>
      <c r="D24" s="45"/>
      <c r="E24" s="45"/>
      <c r="F24" s="45"/>
      <c r="G24" s="45"/>
      <c r="H24" s="45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2005-09-15T14:09:48Z</cp:lastPrinted>
  <dcterms:created xsi:type="dcterms:W3CDTF">2004-08-20T19:55:43Z</dcterms:created>
  <dcterms:modified xsi:type="dcterms:W3CDTF">2005-09-15T14:11:34Z</dcterms:modified>
  <cp:category/>
  <cp:version/>
  <cp:contentType/>
  <cp:contentStatus/>
</cp:coreProperties>
</file>