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7935" tabRatio="781" activeTab="0"/>
  </bookViews>
  <sheets>
    <sheet name="Tbl Contents" sheetId="1" r:id="rId1"/>
    <sheet name="All" sheetId="2" r:id="rId2"/>
    <sheet name="Ethnic" sheetId="3" r:id="rId3"/>
    <sheet name="by Dept" sheetId="4" r:id="rId4"/>
    <sheet name="by Major" sheetId="5" r:id="rId5"/>
    <sheet name="sequence" sheetId="6" r:id="rId6"/>
    <sheet name="New Ethnic" sheetId="7" r:id="rId7"/>
    <sheet name="New Dept" sheetId="8" r:id="rId8"/>
    <sheet name="New Grad" sheetId="9" r:id="rId9"/>
    <sheet name="New maj" sheetId="10" r:id="rId10"/>
    <sheet name="NewClAdm" sheetId="11" r:id="rId11"/>
  </sheets>
  <definedNames>
    <definedName name="all">#REF!</definedName>
    <definedName name="HTML_CodePage" hidden="1">1252</definedName>
    <definedName name="HTML_Control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3">'by Dept'!$A$1:$O$68</definedName>
    <definedName name="_xlnm.Print_Area" localSheetId="4">'by Major'!$A$1:$O$156</definedName>
    <definedName name="_xlnm.Print_Area" localSheetId="7">'New Dept'!$A$1:$K$59</definedName>
    <definedName name="_xlnm.Print_Area" localSheetId="8">'New Grad'!$A$1:$G$61</definedName>
    <definedName name="_xlnm.Print_Area" localSheetId="9">'New maj'!$B$8:$M$174</definedName>
    <definedName name="_xlnm.Print_Area" localSheetId="10">'NewClAdm'!$A$1:$H$23</definedName>
    <definedName name="_xlnm.Print_Titles" localSheetId="3">'by Dept'!$4:$8</definedName>
    <definedName name="_xlnm.Print_Titles" localSheetId="4">'by Major'!$1:$8</definedName>
    <definedName name="_xlnm.Print_Titles" localSheetId="9">'New maj'!$1:$7</definedName>
    <definedName name="_xlnm.Print_Titles" localSheetId="5">'sequence'!$1:$3</definedName>
  </definedNames>
  <calcPr fullCalcOnLoad="1"/>
</workbook>
</file>

<file path=xl/sharedStrings.xml><?xml version="1.0" encoding="utf-8"?>
<sst xmlns="http://schemas.openxmlformats.org/spreadsheetml/2006/main" count="1302" uniqueCount="807">
  <si>
    <t>New</t>
  </si>
  <si>
    <t>4 Yr</t>
  </si>
  <si>
    <t>Community</t>
  </si>
  <si>
    <t>Other</t>
  </si>
  <si>
    <t>ISU</t>
  </si>
  <si>
    <t>Beginning</t>
  </si>
  <si>
    <t>College</t>
  </si>
  <si>
    <t>Students</t>
  </si>
  <si>
    <t>Transfer</t>
  </si>
  <si>
    <t>Graduates</t>
  </si>
  <si>
    <t>Total</t>
  </si>
  <si>
    <t>Freshman</t>
  </si>
  <si>
    <t>Sophomore</t>
  </si>
  <si>
    <t>Junior</t>
  </si>
  <si>
    <t>Senior</t>
  </si>
  <si>
    <t>Unclassified</t>
  </si>
  <si>
    <t>Undergraduate Total</t>
  </si>
  <si>
    <t>Masters</t>
  </si>
  <si>
    <t>Sixth Year</t>
  </si>
  <si>
    <t>Doctoral</t>
  </si>
  <si>
    <t>Graduate Total</t>
  </si>
  <si>
    <t>Illinois State University</t>
  </si>
  <si>
    <t>Class</t>
  </si>
  <si>
    <t>Unclass</t>
  </si>
  <si>
    <t>Certificate</t>
  </si>
  <si>
    <t>Applied Science &amp; Technology</t>
  </si>
  <si>
    <t xml:space="preserve">Agriculture                   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</si>
  <si>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</si>
  <si>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</si>
  <si>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</si>
  <si>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</si>
  <si>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</si>
  <si>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</si>
  <si>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</si>
  <si>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 xml:space="preserve">Agribusiness                      </t>
  </si>
  <si>
    <t>137-1</t>
  </si>
  <si>
    <t xml:space="preserve">Agriscience                       </t>
  </si>
  <si>
    <t>1-90</t>
  </si>
  <si>
    <t xml:space="preserve">Agriculture Education             </t>
  </si>
  <si>
    <t>37-0</t>
  </si>
  <si>
    <t>37-1</t>
  </si>
  <si>
    <t xml:space="preserve">Food Industry Management          </t>
  </si>
  <si>
    <t>37-2</t>
  </si>
  <si>
    <t xml:space="preserve">Horticulture                      </t>
  </si>
  <si>
    <t>Agriculture Total</t>
  </si>
  <si>
    <t xml:space="preserve">Criminal Justice Sciences     </t>
  </si>
  <si>
    <t>87-0</t>
  </si>
  <si>
    <t xml:space="preserve">Criminal Justice Sciences         </t>
  </si>
  <si>
    <t>Criminal Justice Sciences Total</t>
  </si>
  <si>
    <t xml:space="preserve">Family and Consumer Sciences  </t>
  </si>
  <si>
    <t>24-0</t>
  </si>
  <si>
    <t xml:space="preserve">Family &amp; Consumer Sciences        </t>
  </si>
  <si>
    <t>24-3</t>
  </si>
  <si>
    <t xml:space="preserve">Food. Nutrition. and Dietetics    </t>
  </si>
  <si>
    <t>24-4</t>
  </si>
  <si>
    <t xml:space="preserve">Interior &amp; Environmental Design   </t>
  </si>
  <si>
    <t>24-8</t>
  </si>
  <si>
    <t xml:space="preserve">Apparel Merchandising &amp; Design    </t>
  </si>
  <si>
    <t>24-9</t>
  </si>
  <si>
    <t>Human Development/Family Resources</t>
  </si>
  <si>
    <t>24-90</t>
  </si>
  <si>
    <t>Family and Consumer Sciences Total</t>
  </si>
  <si>
    <t xml:space="preserve">Health Sciences               </t>
  </si>
  <si>
    <t>181-0</t>
  </si>
  <si>
    <t xml:space="preserve">Environmental Health &amp; Safety     </t>
  </si>
  <si>
    <t>30-0</t>
  </si>
  <si>
    <t xml:space="preserve">Safety                            </t>
  </si>
  <si>
    <t>30-1</t>
  </si>
  <si>
    <t xml:space="preserve">Occupational Safety               </t>
  </si>
  <si>
    <t>35-0</t>
  </si>
  <si>
    <t xml:space="preserve">Health Education          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</si>
  <si>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</si>
  <si>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</si>
  <si>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</si>
  <si>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</si>
  <si>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</si>
  <si>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</si>
  <si>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</si>
  <si>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</si>
  <si>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Health Sciences Total</t>
  </si>
  <si>
    <t>School of Information Technolo</t>
  </si>
  <si>
    <t>105-0</t>
  </si>
  <si>
    <t xml:space="preserve">Telecommunications Management     </t>
  </si>
  <si>
    <t>129-0</t>
  </si>
  <si>
    <t xml:space="preserve">Information Systems          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</si>
  <si>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</si>
  <si>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</si>
  <si>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</si>
  <si>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</si>
  <si>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</si>
  <si>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 xml:space="preserve">Applied Computer Science                  </t>
  </si>
  <si>
    <t>139-1</t>
  </si>
  <si>
    <t>139-2</t>
  </si>
  <si>
    <t xml:space="preserve">Telecommunications                </t>
  </si>
  <si>
    <t>29-0</t>
  </si>
  <si>
    <t>29-6</t>
  </si>
  <si>
    <t xml:space="preserve">Computer Information Systems      </t>
  </si>
  <si>
    <t>29-7</t>
  </si>
  <si>
    <t xml:space="preserve">Computer Science                  </t>
  </si>
  <si>
    <t>29-8</t>
  </si>
  <si>
    <t>29-9</t>
  </si>
  <si>
    <t>School of Information Technolo Total</t>
  </si>
  <si>
    <t>School of Kinesiology and Recr</t>
  </si>
  <si>
    <t>174-0</t>
  </si>
  <si>
    <t xml:space="preserve">Athletic Training                 </t>
  </si>
  <si>
    <t>74-0</t>
  </si>
  <si>
    <t xml:space="preserve">Physical Education                </t>
  </si>
  <si>
    <t>74-2</t>
  </si>
  <si>
    <t>74-4</t>
  </si>
  <si>
    <t xml:space="preserve">Exercise Science &amp; Fitness        </t>
  </si>
  <si>
    <t>74-90</t>
  </si>
  <si>
    <t xml:space="preserve">Teacher Education K-12            </t>
  </si>
  <si>
    <t>74-92</t>
  </si>
  <si>
    <t xml:space="preserve">Secondary Physical Education 6-12 </t>
  </si>
  <si>
    <t>75-0</t>
  </si>
  <si>
    <t xml:space="preserve">Kinesiology &amp; Recreation          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</si>
  <si>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</si>
  <si>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</si>
  <si>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</si>
  <si>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</si>
  <si>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</si>
  <si>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</si>
  <si>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School of Kinesiology and Recr Total</t>
  </si>
  <si>
    <t xml:space="preserve">Technology       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</si>
  <si>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</si>
  <si>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</si>
  <si>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</si>
  <si>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</si>
  <si>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</si>
  <si>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</si>
  <si>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</si>
  <si>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235-20</t>
  </si>
  <si>
    <t xml:space="preserve">Graduate Certificate              </t>
  </si>
  <si>
    <t>236-20</t>
  </si>
  <si>
    <t>25-0</t>
  </si>
  <si>
    <t xml:space="preserve">Industrial Technology             </t>
  </si>
  <si>
    <t>25-1</t>
  </si>
  <si>
    <t xml:space="preserve">General Technology                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</si>
  <si>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</si>
  <si>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</si>
  <si>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</si>
  <si>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</si>
  <si>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</si>
  <si>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>Printing Mgmt &amp; Imaging Technologies</t>
  </si>
  <si>
    <t>25-5</t>
  </si>
  <si>
    <t xml:space="preserve">Integrated Manufacturing Systems  </t>
  </si>
  <si>
    <t>25-6</t>
  </si>
  <si>
    <t>25-90</t>
  </si>
  <si>
    <t>Technology Total</t>
  </si>
  <si>
    <t>Applied Science and Technology Total</t>
  </si>
  <si>
    <t>Arts and Sciences</t>
  </si>
  <si>
    <t>Biochemistry Molecular Biology</t>
  </si>
  <si>
    <t>130-0</t>
  </si>
  <si>
    <t xml:space="preserve">Biochemistry/Molecular Biology    </t>
  </si>
  <si>
    <t>Biochemistry Molecular Biology Total</t>
  </si>
  <si>
    <t xml:space="preserve">Biological Sciences       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</si>
  <si>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</si>
  <si>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</si>
  <si>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</si>
  <si>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</si>
  <si>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</si>
  <si>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</si>
  <si>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</si>
  <si>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</si>
  <si>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Biological Sciences Total</t>
  </si>
  <si>
    <t xml:space="preserve">Chemistry                     </t>
  </si>
  <si>
    <t>73-0</t>
  </si>
  <si>
    <t xml:space="preserve">Chemistry                         </t>
  </si>
  <si>
    <t>73-90</t>
  </si>
  <si>
    <t>Chemistry Total</t>
  </si>
  <si>
    <t xml:space="preserve">Communication                 </t>
  </si>
  <si>
    <t>39-0</t>
  </si>
  <si>
    <t xml:space="preserve">Mass Communication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</si>
  <si>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</si>
  <si>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</si>
  <si>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</si>
  <si>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</si>
  <si>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</si>
  <si>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</si>
  <si>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</si>
  <si>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Communication Total</t>
  </si>
  <si>
    <t xml:space="preserve">Economics                     </t>
  </si>
  <si>
    <t>142-0</t>
  </si>
  <si>
    <t xml:space="preserve">Applied Economics                 </t>
  </si>
  <si>
    <t>142-1</t>
  </si>
  <si>
    <t xml:space="preserve">Electricity Natural Gas Tele Econ </t>
  </si>
  <si>
    <t>142-2</t>
  </si>
  <si>
    <t xml:space="preserve">Applied Community &amp; Economic Dev  </t>
  </si>
  <si>
    <t>42-0</t>
  </si>
  <si>
    <t xml:space="preserve">Economics                         </t>
  </si>
  <si>
    <t>Economics Total</t>
  </si>
  <si>
    <t xml:space="preserve">English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</si>
  <si>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</si>
  <si>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</si>
  <si>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</si>
  <si>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</si>
  <si>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</si>
  <si>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</si>
  <si>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</si>
  <si>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</si>
  <si>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9-0</t>
  </si>
  <si>
    <t xml:space="preserve">English                           </t>
  </si>
  <si>
    <t>9-1</t>
  </si>
  <si>
    <t>Publishng. Nonprofit Literary Arts</t>
  </si>
  <si>
    <t>9-90</t>
  </si>
  <si>
    <t>English Total</t>
  </si>
  <si>
    <t xml:space="preserve">Foreign Languages             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</si>
  <si>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</si>
  <si>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</si>
  <si>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</si>
  <si>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</si>
  <si>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</si>
  <si>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</si>
  <si>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</si>
  <si>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</si>
  <si>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</si>
  <si>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</si>
  <si>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</si>
  <si>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Foreign Languages Total</t>
  </si>
  <si>
    <t xml:space="preserve">Geography - Geology           </t>
  </si>
  <si>
    <t>17-0</t>
  </si>
  <si>
    <t xml:space="preserve">Geology                           </t>
  </si>
  <si>
    <t>18-0</t>
  </si>
  <si>
    <t xml:space="preserve">Geography                         </t>
  </si>
  <si>
    <t>18-1</t>
  </si>
  <si>
    <t xml:space="preserve">Applied Geography                 </t>
  </si>
  <si>
    <t>18-2</t>
  </si>
  <si>
    <t xml:space="preserve">Human Geography                   </t>
  </si>
  <si>
    <t>18-3</t>
  </si>
  <si>
    <t xml:space="preserve">Physical Geography                </t>
  </si>
  <si>
    <t>18-90</t>
  </si>
  <si>
    <t>61-0</t>
  </si>
  <si>
    <t xml:space="preserve">Hydrogeology                      </t>
  </si>
  <si>
    <t>Geography-Geology Total</t>
  </si>
  <si>
    <t xml:space="preserve">History 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</si>
  <si>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</si>
  <si>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</si>
  <si>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</si>
  <si>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</si>
  <si>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</si>
  <si>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</si>
  <si>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History Total</t>
  </si>
  <si>
    <t xml:space="preserve">Mathematics                   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</si>
  <si>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</si>
  <si>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</si>
  <si>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</si>
  <si>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</si>
  <si>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</si>
  <si>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</si>
  <si>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27-2</t>
  </si>
  <si>
    <t xml:space="preserve">Statistics                        </t>
  </si>
  <si>
    <t>27-90</t>
  </si>
  <si>
    <t>27-92</t>
  </si>
  <si>
    <t>Elementary &amp; Middle School Math Ed</t>
  </si>
  <si>
    <t>Mathematics Total</t>
  </si>
  <si>
    <t xml:space="preserve">Philosophy                    </t>
  </si>
  <si>
    <t>6-0</t>
  </si>
  <si>
    <t xml:space="preserve">Philosophy                        </t>
  </si>
  <si>
    <t>Philosophy Total</t>
  </si>
  <si>
    <t xml:space="preserve">Physics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</si>
  <si>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</si>
  <si>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</si>
  <si>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</si>
  <si>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</si>
  <si>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</si>
  <si>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</si>
  <si>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</si>
  <si>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Physics Total</t>
  </si>
  <si>
    <t xml:space="preserve">Politics and Government       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</si>
  <si>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</si>
  <si>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</si>
  <si>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</si>
  <si>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</si>
  <si>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</si>
  <si>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</si>
  <si>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</si>
  <si>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</si>
  <si>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</si>
  <si>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 xml:space="preserve">Global Studies                    </t>
  </si>
  <si>
    <t>Politics and Government Total</t>
  </si>
  <si>
    <t xml:space="preserve">Psychology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</si>
  <si>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</si>
  <si>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</si>
  <si>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</si>
  <si>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</si>
  <si>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</si>
  <si>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</si>
  <si>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</si>
  <si>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 xml:space="preserve">Industrial Organizational Social  </t>
  </si>
  <si>
    <t>8-4</t>
  </si>
  <si>
    <t xml:space="preserve">Quantitative                      </t>
  </si>
  <si>
    <t>8-7</t>
  </si>
  <si>
    <t xml:space="preserve">Developmental Psychology          </t>
  </si>
  <si>
    <t>93-0</t>
  </si>
  <si>
    <t xml:space="preserve">School Psychology                 </t>
  </si>
  <si>
    <t>Psychology Total</t>
  </si>
  <si>
    <t xml:space="preserve">School of Social Work         </t>
  </si>
  <si>
    <t>53-0</t>
  </si>
  <si>
    <t xml:space="preserve">Social Work                       </t>
  </si>
  <si>
    <t>School of Social Work Total</t>
  </si>
  <si>
    <t xml:space="preserve">Sociology and Anthropology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</si>
  <si>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</si>
  <si>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</si>
  <si>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</si>
  <si>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</si>
  <si>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</si>
  <si>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Applied Community &amp; Econ Developmt</t>
  </si>
  <si>
    <t>48-0</t>
  </si>
  <si>
    <t xml:space="preserve">Anthropology                      </t>
  </si>
  <si>
    <t>Sociology and Anthropology Total</t>
  </si>
  <si>
    <t>Speech Pathology and Audiology</t>
  </si>
  <si>
    <t>62-0</t>
  </si>
  <si>
    <t xml:space="preserve">Speech Path &amp; Audiology           </t>
  </si>
  <si>
    <t>62-1</t>
  </si>
  <si>
    <t xml:space="preserve">Audiology                         </t>
  </si>
  <si>
    <t>62-2</t>
  </si>
  <si>
    <t xml:space="preserve">Speech Pathology                  </t>
  </si>
  <si>
    <t>62-90</t>
  </si>
  <si>
    <t xml:space="preserve">Womens Studies                </t>
  </si>
  <si>
    <t>233-20</t>
  </si>
  <si>
    <t>Womens Studies Total</t>
  </si>
  <si>
    <t>Arts and Sciences Total</t>
  </si>
  <si>
    <t>Business</t>
  </si>
  <si>
    <t xml:space="preserve">Accounting                    </t>
  </si>
  <si>
    <t>382-0</t>
  </si>
  <si>
    <t xml:space="preserve">Accounting BS/Mpa                 </t>
  </si>
  <si>
    <t>82-0</t>
  </si>
  <si>
    <t xml:space="preserve">Accounting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</si>
  <si>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</si>
  <si>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</si>
  <si>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</si>
  <si>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</si>
  <si>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</si>
  <si>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 xml:space="preserve">Accounting Information Systems    </t>
  </si>
  <si>
    <t>82-5</t>
  </si>
  <si>
    <t xml:space="preserve">Career Specialty                  </t>
  </si>
  <si>
    <t>Accounting Total</t>
  </si>
  <si>
    <t xml:space="preserve">Dean of Business              </t>
  </si>
  <si>
    <t>88-0</t>
  </si>
  <si>
    <t xml:space="preserve">Master of Business Adminstration  </t>
  </si>
  <si>
    <t>Dean of Business Total</t>
  </si>
  <si>
    <t xml:space="preserve">Finance.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</si>
  <si>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</si>
  <si>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</si>
  <si>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</si>
  <si>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</si>
  <si>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</si>
  <si>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76-0</t>
  </si>
  <si>
    <t xml:space="preserve">Finance                           </t>
  </si>
  <si>
    <t>76-1</t>
  </si>
  <si>
    <t xml:space="preserve">General Finance                   </t>
  </si>
  <si>
    <t>Finance. Insurance and Law Total</t>
  </si>
  <si>
    <t>Management and Quantitative Me</t>
  </si>
  <si>
    <t>80-0</t>
  </si>
  <si>
    <t xml:space="preserve">Business Administration           </t>
  </si>
  <si>
    <t>80-1</t>
  </si>
  <si>
    <t xml:space="preserve">Business Information System       </t>
  </si>
  <si>
    <t>84-2</t>
  </si>
  <si>
    <t xml:space="preserve">Quality &amp; Operations Management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</si>
  <si>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</si>
  <si>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</si>
  <si>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</si>
  <si>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</si>
  <si>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</si>
  <si>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</si>
  <si>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 xml:space="preserve">Marketing                     </t>
  </si>
  <si>
    <t>38-0</t>
  </si>
  <si>
    <t xml:space="preserve">Adm Systems &amp; Office Tech         </t>
  </si>
  <si>
    <t>5-0</t>
  </si>
  <si>
    <t xml:space="preserve">Business Teacher Education        </t>
  </si>
  <si>
    <t>78-0</t>
  </si>
  <si>
    <t xml:space="preserve">International Business            </t>
  </si>
  <si>
    <t>83-0</t>
  </si>
  <si>
    <t xml:space="preserve">Marketing                         </t>
  </si>
  <si>
    <t>Marketing Total</t>
  </si>
  <si>
    <t>Business Total</t>
  </si>
  <si>
    <t>Education</t>
  </si>
  <si>
    <t xml:space="preserve">Curriculum and Instruction    </t>
  </si>
  <si>
    <t>117-1</t>
  </si>
  <si>
    <t xml:space="preserve">Business/Industry &amp; Education  </t>
  </si>
  <si>
    <t>117-2</t>
  </si>
  <si>
    <t xml:space="preserve">Technology Specialist  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</si>
  <si>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</si>
  <si>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</si>
  <si>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</si>
  <si>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</si>
  <si>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</si>
  <si>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 xml:space="preserve">Bilingual/Bicultural Education    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</si>
  <si>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</si>
  <si>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</si>
  <si>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</si>
  <si>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</si>
  <si>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</si>
  <si>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7-7</t>
  </si>
  <si>
    <t xml:space="preserve">Alternative Secondary Certificate </t>
  </si>
  <si>
    <t>7-89</t>
  </si>
  <si>
    <t xml:space="preserve">National Board For Prof Tch       </t>
  </si>
  <si>
    <t>96-0</t>
  </si>
  <si>
    <t xml:space="preserve">Reading                           </t>
  </si>
  <si>
    <t>Curriculum and Instruction Total</t>
  </si>
  <si>
    <t>Educational Administration &amp; F</t>
  </si>
  <si>
    <t>295-40</t>
  </si>
  <si>
    <t>Post-Master`s Graduate Certificate</t>
  </si>
  <si>
    <t>296-40</t>
  </si>
  <si>
    <t>95-0</t>
  </si>
  <si>
    <t xml:space="preserve">Educational Administration        </t>
  </si>
  <si>
    <t>95-11</t>
  </si>
  <si>
    <t xml:space="preserve">Principalship Certification       </t>
  </si>
  <si>
    <t>95-12</t>
  </si>
  <si>
    <t xml:space="preserve">Superintendent Certification      </t>
  </si>
  <si>
    <t>Educational Administration &amp; F Total</t>
  </si>
  <si>
    <t xml:space="preserve">Special Education             </t>
  </si>
  <si>
    <t>40-0</t>
  </si>
  <si>
    <t xml:space="preserve">Special Education                 </t>
  </si>
  <si>
    <t>40-1</t>
  </si>
  <si>
    <t>Learning &amp; Behaviorally Disordered</t>
  </si>
  <si>
    <t>40-10</t>
  </si>
  <si>
    <t xml:space="preserve">Specialist Low Vision &amp; Blindness </t>
  </si>
  <si>
    <t>40-2</t>
  </si>
  <si>
    <t xml:space="preserve">Deaf &amp; Hard of Hearing            </t>
  </si>
  <si>
    <t>40-3</t>
  </si>
  <si>
    <t xml:space="preserve">Mentally Handicapped-Educable     </t>
  </si>
  <si>
    <t>40-4</t>
  </si>
  <si>
    <t xml:space="preserve">Moderate Severe Mult Disabilities </t>
  </si>
  <si>
    <t>40-7</t>
  </si>
  <si>
    <t xml:space="preserve">Visually Handicapped              </t>
  </si>
  <si>
    <t>40-8</t>
  </si>
  <si>
    <t xml:space="preserve">Specialist In Learning &amp; Behavior </t>
  </si>
  <si>
    <t>40-9</t>
  </si>
  <si>
    <t xml:space="preserve">Specialist Deaf &amp; Hard of Hearing </t>
  </si>
  <si>
    <t>Special Education Total</t>
  </si>
  <si>
    <t>Education Total</t>
  </si>
  <si>
    <t>Fine Arts</t>
  </si>
  <si>
    <t xml:space="preserve">Dean of Fine Arts             </t>
  </si>
  <si>
    <t>122-0</t>
  </si>
  <si>
    <t xml:space="preserve">Arts Technology                   </t>
  </si>
  <si>
    <t>Dean of Fine Arts Total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</si>
  <si>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</si>
  <si>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</si>
  <si>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</si>
  <si>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</si>
  <si>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</si>
  <si>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</si>
  <si>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</si>
  <si>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22-0</t>
  </si>
  <si>
    <t xml:space="preserve">Master of Fine Arts               </t>
  </si>
  <si>
    <t>2-3</t>
  </si>
  <si>
    <t xml:space="preserve">Art History                       </t>
  </si>
  <si>
    <t>2-4</t>
  </si>
  <si>
    <t xml:space="preserve">Graphic Design                    </t>
  </si>
  <si>
    <t>2-90</t>
  </si>
  <si>
    <t>2-91</t>
  </si>
  <si>
    <t xml:space="preserve">Art Education                     </t>
  </si>
  <si>
    <t>60-0</t>
  </si>
  <si>
    <t xml:space="preserve">Bachelor of Fine Arts-Art         </t>
  </si>
  <si>
    <t>School of Art Total</t>
  </si>
  <si>
    <t xml:space="preserve">School of Music      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</si>
  <si>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</si>
  <si>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</si>
  <si>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</si>
  <si>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</si>
  <si>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</si>
  <si>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</si>
  <si>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</si>
  <si>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 xml:space="preserve">Composition                       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</si>
  <si>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</si>
  <si>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</si>
  <si>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</si>
  <si>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</si>
  <si>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</si>
  <si>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 xml:space="preserve">Choral-General-Keyboard           </t>
  </si>
  <si>
    <t>57-3</t>
  </si>
  <si>
    <t xml:space="preserve">Instrumental-Band                 </t>
  </si>
  <si>
    <t>57-4</t>
  </si>
  <si>
    <t xml:space="preserve">Instrumental-Orchestra            </t>
  </si>
  <si>
    <t>58-1</t>
  </si>
  <si>
    <t>Band &amp; Orchestra Instr Performance</t>
  </si>
  <si>
    <t>58-2</t>
  </si>
  <si>
    <t xml:space="preserve">Keyboard Instrument Performance   </t>
  </si>
  <si>
    <t>58-4</t>
  </si>
  <si>
    <t>58-5</t>
  </si>
  <si>
    <t xml:space="preserve">Voice Performance                 </t>
  </si>
  <si>
    <t>58-6</t>
  </si>
  <si>
    <t>58-7</t>
  </si>
  <si>
    <t xml:space="preserve">Classical Guitar Performance      </t>
  </si>
  <si>
    <t>59-0</t>
  </si>
  <si>
    <t xml:space="preserve">Music-Liberal Arts BA/Bs          </t>
  </si>
  <si>
    <t>59-1</t>
  </si>
  <si>
    <t xml:space="preserve">Musical Theatre                   </t>
  </si>
  <si>
    <t>59-2</t>
  </si>
  <si>
    <t xml:space="preserve">Music Business                    </t>
  </si>
  <si>
    <t>School of Music Total</t>
  </si>
  <si>
    <t xml:space="preserve">School of Theatre             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</si>
  <si>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</si>
  <si>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</si>
  <si>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</si>
  <si>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</si>
  <si>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</si>
  <si>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 xml:space="preserve">Design/Production                 </t>
  </si>
  <si>
    <t>70-3</t>
  </si>
  <si>
    <t xml:space="preserve">Acting                            </t>
  </si>
  <si>
    <t>70-90</t>
  </si>
  <si>
    <t>School of Theatre Total</t>
  </si>
  <si>
    <t>Fine Arts Total</t>
  </si>
  <si>
    <t xml:space="preserve">Mennonite College of Nursing  </t>
  </si>
  <si>
    <t>111-1</t>
  </si>
  <si>
    <t xml:space="preserve">Pre-Nursing                       </t>
  </si>
  <si>
    <t>111-2</t>
  </si>
  <si>
    <t xml:space="preserve">Prelicensure                      </t>
  </si>
  <si>
    <t>111-3</t>
  </si>
  <si>
    <t xml:space="preserve">Registered Nurse                  </t>
  </si>
  <si>
    <t>111-4</t>
  </si>
  <si>
    <t xml:space="preserve">Prelicensure Early Admit          </t>
  </si>
  <si>
    <t>112-0</t>
  </si>
  <si>
    <t xml:space="preserve">Nursing  MSN                      </t>
  </si>
  <si>
    <t>112-1</t>
  </si>
  <si>
    <t xml:space="preserve">Family Nurse Practitioner         </t>
  </si>
  <si>
    <t>112-2</t>
  </si>
  <si>
    <t xml:space="preserve">Nursing Systems Administration    </t>
  </si>
  <si>
    <t>113-0</t>
  </si>
  <si>
    <t xml:space="preserve">Post-Master`s Fam Nurs Pract Cert </t>
  </si>
  <si>
    <t>212-20</t>
  </si>
  <si>
    <t>Mennonite College of Nursing Total</t>
  </si>
  <si>
    <t xml:space="preserve">Dean of Graduate School       </t>
  </si>
  <si>
    <t>89-0</t>
  </si>
  <si>
    <t xml:space="preserve">Student-At-Large                  </t>
  </si>
  <si>
    <t>Dean of Graduate School Total</t>
  </si>
  <si>
    <t xml:space="preserve">Instructional Development     </t>
  </si>
  <si>
    <t>65-0</t>
  </si>
  <si>
    <t xml:space="preserve">Unclassified                      </t>
  </si>
  <si>
    <t>66-1</t>
  </si>
  <si>
    <t xml:space="preserve">Arts &amp; Sciences                   </t>
  </si>
  <si>
    <t>66-3</t>
  </si>
  <si>
    <t xml:space="preserve">Multidisciplinary Studies         </t>
  </si>
  <si>
    <t>99-0</t>
  </si>
  <si>
    <t xml:space="preserve">General Student                   </t>
  </si>
  <si>
    <t>99-1</t>
  </si>
  <si>
    <t xml:space="preserve">General Student S                 </t>
  </si>
  <si>
    <t>Instructional Development Total</t>
  </si>
  <si>
    <t>Other Total</t>
  </si>
  <si>
    <t>University Total</t>
  </si>
  <si>
    <t>On Campus Students by Racial/Ethnic Designation and Gender</t>
  </si>
  <si>
    <t>Spring 2004</t>
  </si>
  <si>
    <t>All Students</t>
  </si>
  <si>
    <t>Unclass.</t>
  </si>
  <si>
    <t>Undergrad</t>
  </si>
  <si>
    <t>Graduate</t>
  </si>
  <si>
    <t>Men</t>
  </si>
  <si>
    <t>Women</t>
  </si>
  <si>
    <t>Amer. Indian/Alaskan Native Ttl</t>
  </si>
  <si>
    <t>Black/Non-Hispanic Total</t>
  </si>
  <si>
    <t>Asian/Pacific Islander Total</t>
  </si>
  <si>
    <t>Hispanic Total</t>
  </si>
  <si>
    <t>White/Non-Hispanic Total</t>
  </si>
  <si>
    <t>Non-Resident Alien Total</t>
  </si>
  <si>
    <t>Not Reported Total</t>
  </si>
  <si>
    <t>New On Campus Students by Racial/Ethnic Designation and Gender</t>
  </si>
  <si>
    <t>Table 3</t>
  </si>
  <si>
    <t>On-Campus Census Day Headcount Enrollment by Department, College and Class Level</t>
  </si>
  <si>
    <t>Spring Semester 2004</t>
  </si>
  <si>
    <t>Undergraduate</t>
  </si>
  <si>
    <t>College/Department</t>
  </si>
  <si>
    <t>Freshmen</t>
  </si>
  <si>
    <t>Specialist</t>
  </si>
  <si>
    <t xml:space="preserve">Applied Science and Technology </t>
  </si>
  <si>
    <t>Agriculture</t>
  </si>
  <si>
    <t>Applied Computer Science</t>
  </si>
  <si>
    <t>Criminal Justice Sciences</t>
  </si>
  <si>
    <t>School of Kinesiology and Recreation</t>
  </si>
  <si>
    <t>Health Sciences</t>
  </si>
  <si>
    <t>Family &amp; Consumer Sciences</t>
  </si>
  <si>
    <t>Technology</t>
  </si>
  <si>
    <t xml:space="preserve">Arts and Sciences </t>
  </si>
  <si>
    <t>Dean of Arts &amp; Sciences</t>
  </si>
  <si>
    <t>Biochemistry/Molecular Biology</t>
  </si>
  <si>
    <t>Biological Sciences</t>
  </si>
  <si>
    <t>Chemistry</t>
  </si>
  <si>
    <t>Communication</t>
  </si>
  <si>
    <t>Economics</t>
  </si>
  <si>
    <t>English</t>
  </si>
  <si>
    <t>Foreign Languages</t>
  </si>
  <si>
    <t>Geography-Geology</t>
  </si>
  <si>
    <t>History</t>
  </si>
  <si>
    <t>Mathematics</t>
  </si>
  <si>
    <t>Philosophy</t>
  </si>
  <si>
    <t>Physics</t>
  </si>
  <si>
    <t>Politics and Government</t>
  </si>
  <si>
    <t>Psychology</t>
  </si>
  <si>
    <t>School of Social Work</t>
  </si>
  <si>
    <t>Sociology &amp; Anthropology</t>
  </si>
  <si>
    <t xml:space="preserve">Business </t>
  </si>
  <si>
    <t>Dean of Business</t>
  </si>
  <si>
    <t>Business Admin. (MBA)</t>
  </si>
  <si>
    <t>Accounting</t>
  </si>
  <si>
    <t>Finance, Insurance and Law</t>
  </si>
  <si>
    <t>Management &amp; Quantitative Methods</t>
  </si>
  <si>
    <t>Marketing</t>
  </si>
  <si>
    <t>Curriculum and Instruction</t>
  </si>
  <si>
    <t>Educational Administration &amp; Found.</t>
  </si>
  <si>
    <t>Special Education</t>
  </si>
  <si>
    <t>Dean of Fine Arts</t>
  </si>
  <si>
    <t>School of Art</t>
  </si>
  <si>
    <t>School of Music</t>
  </si>
  <si>
    <t>School of Theatre</t>
  </si>
  <si>
    <t xml:space="preserve">Mennonite College of Nursing </t>
  </si>
  <si>
    <t>Nursing</t>
  </si>
  <si>
    <t xml:space="preserve">Other </t>
  </si>
  <si>
    <t>General Students</t>
  </si>
  <si>
    <t>General Studies</t>
  </si>
  <si>
    <t>Student-At-Large</t>
  </si>
  <si>
    <t>Women's Studies</t>
  </si>
  <si>
    <t>Table 4</t>
  </si>
  <si>
    <t>On-Campus Census Day Headcount Enrollment by Major, College and Class Level</t>
  </si>
  <si>
    <t>College/Department/Major</t>
  </si>
  <si>
    <t>Applied Science and Technology</t>
  </si>
  <si>
    <t>Agribusiness</t>
  </si>
  <si>
    <t>Information Systems</t>
  </si>
  <si>
    <t>Telecommunications Management</t>
  </si>
  <si>
    <t>Athletic Training</t>
  </si>
  <si>
    <t>Kinesiology &amp; Recreation</t>
  </si>
  <si>
    <t>Physical Education</t>
  </si>
  <si>
    <t>Recreation &amp; Park Administration</t>
  </si>
  <si>
    <t>Clinical Laboratory Science</t>
  </si>
  <si>
    <t>Environmental Health</t>
  </si>
  <si>
    <t>Environmental Health &amp; Safety</t>
  </si>
  <si>
    <t>Health Education</t>
  </si>
  <si>
    <t>Health Information Management</t>
  </si>
  <si>
    <t>Safety</t>
  </si>
  <si>
    <t>Industrial Technology</t>
  </si>
  <si>
    <t>Technology Education</t>
  </si>
  <si>
    <t>Communication Studies</t>
  </si>
  <si>
    <t>Mass Communications</t>
  </si>
  <si>
    <t>Public Relations</t>
  </si>
  <si>
    <t>Applied Economics</t>
  </si>
  <si>
    <t>English Studies</t>
  </si>
  <si>
    <t>Writing</t>
  </si>
  <si>
    <t>French</t>
  </si>
  <si>
    <t>German</t>
  </si>
  <si>
    <t>Spanish</t>
  </si>
  <si>
    <t>Geography</t>
  </si>
  <si>
    <t>Geology</t>
  </si>
  <si>
    <t>Hydrogeology</t>
  </si>
  <si>
    <t>Social Sciences Education</t>
  </si>
  <si>
    <t>Mathematics Education</t>
  </si>
  <si>
    <t>Political Science</t>
  </si>
  <si>
    <t>School Psychology</t>
  </si>
  <si>
    <t>Social Work</t>
  </si>
  <si>
    <t>Anthropology</t>
  </si>
  <si>
    <t>Historical Archaeology</t>
  </si>
  <si>
    <t>Sociology</t>
  </si>
  <si>
    <t>Accounting (BS/MPA)</t>
  </si>
  <si>
    <t>Finance</t>
  </si>
  <si>
    <t>Insurance</t>
  </si>
  <si>
    <t>Business Administration</t>
  </si>
  <si>
    <t>Management</t>
  </si>
  <si>
    <t>Administrative Systems &amp; Office Tech</t>
  </si>
  <si>
    <t>Business Teacher Education</t>
  </si>
  <si>
    <t>International Business</t>
  </si>
  <si>
    <t xml:space="preserve">Education </t>
  </si>
  <si>
    <t>Curriculum and Instruction (EDD)</t>
  </si>
  <si>
    <t>Early Childhood Education</t>
  </si>
  <si>
    <t>Elementary Education</t>
  </si>
  <si>
    <t>Instructional Technology</t>
  </si>
  <si>
    <t>Middle Level Teacher Education</t>
  </si>
  <si>
    <t>Reading</t>
  </si>
  <si>
    <t>Educational Admin &amp; Found.</t>
  </si>
  <si>
    <t>Counselor Education</t>
  </si>
  <si>
    <t>Arts Technology</t>
  </si>
  <si>
    <t>Art</t>
  </si>
  <si>
    <t>Art (MFA)</t>
  </si>
  <si>
    <t>Bachelor of Fine Arts-Art</t>
  </si>
  <si>
    <t>Music</t>
  </si>
  <si>
    <t>Music - (BM)</t>
  </si>
  <si>
    <t>Music Education</t>
  </si>
  <si>
    <t>Music - Liberal Arts</t>
  </si>
  <si>
    <t>Theatre</t>
  </si>
  <si>
    <t>Theatre (MFA)</t>
  </si>
  <si>
    <t>Nursing (BSN)</t>
  </si>
  <si>
    <t>Nursing (MSN)</t>
  </si>
  <si>
    <t>Nursing/Nurse Educator Graduate Cert</t>
  </si>
  <si>
    <t>P-Mst Cert Family Nurse Practitioner</t>
  </si>
  <si>
    <t>Interdisciplinary Studies</t>
  </si>
  <si>
    <t>University Studies</t>
  </si>
  <si>
    <t>New On Campus Undergraduates by Department and Type of Admission</t>
  </si>
  <si>
    <t>New Transfer</t>
  </si>
  <si>
    <t>Second</t>
  </si>
  <si>
    <t>Bachelor</t>
  </si>
  <si>
    <t xml:space="preserve">Agriculture </t>
  </si>
  <si>
    <t>School of Information Technology</t>
  </si>
  <si>
    <t>Family and Consumer Sciences</t>
  </si>
  <si>
    <t xml:space="preserve">Health Sciences </t>
  </si>
  <si>
    <t xml:space="preserve">Technology </t>
  </si>
  <si>
    <t xml:space="preserve">Biological Sciences </t>
  </si>
  <si>
    <t xml:space="preserve">Chemistry </t>
  </si>
  <si>
    <t xml:space="preserve">Communication </t>
  </si>
  <si>
    <t xml:space="preserve">Economics </t>
  </si>
  <si>
    <t xml:space="preserve">English </t>
  </si>
  <si>
    <t xml:space="preserve">Foreign Languages </t>
  </si>
  <si>
    <t xml:space="preserve">Geography - Geology </t>
  </si>
  <si>
    <t xml:space="preserve">History </t>
  </si>
  <si>
    <t xml:space="preserve">Mathematics </t>
  </si>
  <si>
    <t xml:space="preserve">Philosophy </t>
  </si>
  <si>
    <t>Politics &amp; Government</t>
  </si>
  <si>
    <t xml:space="preserve">Psychology </t>
  </si>
  <si>
    <t xml:space="preserve">School of Social Work </t>
  </si>
  <si>
    <t xml:space="preserve">Sociology and Anthropology </t>
  </si>
  <si>
    <t xml:space="preserve">Speech Pathology and Audiology </t>
  </si>
  <si>
    <t xml:space="preserve">Accounting </t>
  </si>
  <si>
    <t xml:space="preserve">Finance, Insurance and Law </t>
  </si>
  <si>
    <t>Management and Quantitative Meth</t>
  </si>
  <si>
    <t xml:space="preserve">Marketing </t>
  </si>
  <si>
    <t xml:space="preserve">Curriculum and Instruction </t>
  </si>
  <si>
    <t xml:space="preserve">Special Education </t>
  </si>
  <si>
    <t xml:space="preserve">Fine Arts </t>
  </si>
  <si>
    <t xml:space="preserve">School of Art </t>
  </si>
  <si>
    <t xml:space="preserve">School of Music </t>
  </si>
  <si>
    <t xml:space="preserve">School of Theatre </t>
  </si>
  <si>
    <t>General Student</t>
  </si>
  <si>
    <t>On Campus New Graduate Students by Program</t>
  </si>
  <si>
    <t>6th Yr</t>
  </si>
  <si>
    <t>Kinesiology and Recreation</t>
  </si>
  <si>
    <t>Biotechnology</t>
  </si>
  <si>
    <t>Clinical-Counseling Psychology</t>
  </si>
  <si>
    <t xml:space="preserve">Historical Archaeology   </t>
  </si>
  <si>
    <t>Accounting BS/MPA</t>
  </si>
  <si>
    <t>Master of Business Administration</t>
  </si>
  <si>
    <t xml:space="preserve">Curriculum and Instruction  </t>
  </si>
  <si>
    <t>Educational Administration &amp; Found</t>
  </si>
  <si>
    <t>Nursing  MSN</t>
  </si>
  <si>
    <t>Graduate Certificate</t>
  </si>
  <si>
    <t>Table 10</t>
  </si>
  <si>
    <t>New On Campus Undergraduates by Major, Sequence and Type of Admission</t>
  </si>
  <si>
    <t>Horticulture</t>
  </si>
  <si>
    <t>Agriculture Education</t>
  </si>
  <si>
    <t>Agriculture Industry Mgment</t>
  </si>
  <si>
    <t>Systems Developmt/Analyst</t>
  </si>
  <si>
    <t xml:space="preserve">Web Application Develop    </t>
  </si>
  <si>
    <t>Telecommunications Mgmt</t>
  </si>
  <si>
    <t>105.0</t>
  </si>
  <si>
    <t>Family &amp; Consumer Science</t>
  </si>
  <si>
    <t>Apparel Merchandsng &amp; Des</t>
  </si>
  <si>
    <t>Food-Nutrition or Dietetics</t>
  </si>
  <si>
    <t>Human Development/Family Res</t>
  </si>
  <si>
    <t>Interior &amp; Environm Design</t>
  </si>
  <si>
    <t>School Health Education</t>
  </si>
  <si>
    <t>Health Information Mgmt</t>
  </si>
  <si>
    <t>Exercise Science &amp; Fitness</t>
  </si>
  <si>
    <t>Teacher Education K-12</t>
  </si>
  <si>
    <t xml:space="preserve">Secondary Phys Ed 6-12 </t>
  </si>
  <si>
    <t>Recreation &amp; Park Admin.</t>
  </si>
  <si>
    <t>Commercial Recreation</t>
  </si>
  <si>
    <t>Program Management</t>
  </si>
  <si>
    <t>Therapeutic Recreation</t>
  </si>
  <si>
    <t>Construction Management</t>
  </si>
  <si>
    <t>Integrated Manufacturing Sys</t>
  </si>
  <si>
    <t>Printing Mgt &amp; Imaging Tech</t>
  </si>
  <si>
    <t xml:space="preserve">Arts &amp; Sciences </t>
  </si>
  <si>
    <t>Biochemistry/Molecular Biol</t>
  </si>
  <si>
    <t>Teacher Education</t>
  </si>
  <si>
    <t>Mass Communication</t>
  </si>
  <si>
    <t>Pub &amp; Nonprofit Literary Art</t>
  </si>
  <si>
    <t>Actuarial Science</t>
  </si>
  <si>
    <t>Engineering Physics</t>
  </si>
  <si>
    <t>Public Service</t>
  </si>
  <si>
    <t>Global Studies</t>
  </si>
  <si>
    <t>Speech Path &amp; Audiology</t>
  </si>
  <si>
    <t>Audiology</t>
  </si>
  <si>
    <t>Non-Teaching Speech Path</t>
  </si>
  <si>
    <t>Accounting Information Sys</t>
  </si>
  <si>
    <t>Financial Accounting</t>
  </si>
  <si>
    <t>General Finance</t>
  </si>
  <si>
    <t>General Insurance</t>
  </si>
  <si>
    <t>Management and Quantitative Methods</t>
  </si>
  <si>
    <t>Business Information System</t>
  </si>
  <si>
    <t>Entrepreneurship/Small Bus Mgt</t>
  </si>
  <si>
    <t>Human Resource Management</t>
  </si>
  <si>
    <t>Organizational Leadership</t>
  </si>
  <si>
    <t>Quality &amp; Operations Managmnt</t>
  </si>
  <si>
    <t>Middle Level Teacher Educ</t>
  </si>
  <si>
    <t>Spec - Deaf &amp; Hard of Hearing</t>
  </si>
  <si>
    <t>40-08</t>
  </si>
  <si>
    <t>Spec - Learning &amp; Behavior</t>
  </si>
  <si>
    <t>General Art</t>
  </si>
  <si>
    <t>Music  BM</t>
  </si>
  <si>
    <t>Band &amp; Orchestra Instr Perform</t>
  </si>
  <si>
    <t>Music Education  BME</t>
  </si>
  <si>
    <t>Music-Liberal Arts (BA, BS)</t>
  </si>
  <si>
    <t>Musical Theatre</t>
  </si>
  <si>
    <t>Acting</t>
  </si>
  <si>
    <t>Design/Production</t>
  </si>
  <si>
    <t>Pre-Nursing</t>
  </si>
  <si>
    <t>Registered Nurse</t>
  </si>
  <si>
    <t>Table 2</t>
  </si>
  <si>
    <t>Table 5 - Illinois State University Spring 2004 On Campus Enrollment by Major, Sequence and Class Level</t>
  </si>
  <si>
    <t>Speech Pathology and Audiology Ttl</t>
  </si>
  <si>
    <t>Management and Quantitative Met Ttl</t>
  </si>
  <si>
    <t>Table 6</t>
  </si>
  <si>
    <t>Table 7</t>
  </si>
  <si>
    <t>Table 8 - Illinois State University</t>
  </si>
  <si>
    <t>Page 4</t>
  </si>
  <si>
    <t>Page 5</t>
  </si>
  <si>
    <t>Page 18</t>
  </si>
  <si>
    <t>Page 17</t>
  </si>
  <si>
    <t>Page 16</t>
  </si>
  <si>
    <t xml:space="preserve">Spring 2004 </t>
  </si>
  <si>
    <t>New On Campus Students by Class and Type of Admission</t>
  </si>
  <si>
    <t>Table 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</si>
</sst>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\-"/>
    <numFmt numFmtId="165" formatCode="#,##0\ \ ;[Red]\(#,##0\ \ \);\-\-\ \ "/>
    <numFmt numFmtId="166" formatCode="#,##0;[Red]\(#,##0\ \ \);\-\-"/>
    <numFmt numFmtId="167" formatCode="#,##0\ \ \ \ ;;\-\-\ \ \ \ "/>
    <numFmt numFmtId="168" formatCode="#,##0;;\-\-"/>
    <numFmt numFmtId="169" formatCode="0.0"/>
    <numFmt numFmtId="170" formatCode="#,##0;\(#,##0\)"/>
    <numFmt numFmtId="171" formatCode="0.0;\-0.0;\-\-"/>
    <numFmt numFmtId="172" formatCode="#,##0.0_);[Red]\(#,##0.0\)"/>
    <numFmt numFmtId="173" formatCode="###0.0"/>
    <numFmt numFmtId="174" formatCode="\3###0.0"/>
    <numFmt numFmtId="175" formatCode="#,##0.0"/>
    <numFmt numFmtId="176" formatCode="\ * #,###\ ;;\ * \-\-\ "/>
    <numFmt numFmtId="177" formatCode="\ * #,###.0\ ;;\ * \-\-\ "/>
    <numFmt numFmtId="178" formatCode="\ * #,##0.0\ ;;\ * \-\-\ "/>
    <numFmt numFmtId="179" formatCode="#,##0.0_);\(#,##0.0\)"/>
    <numFmt numFmtId="180" formatCode="0.0_)"/>
    <numFmt numFmtId="181" formatCode="#,##0\ \ ;;\-\-\ \ "/>
    <numFmt numFmtId="182" formatCode="#,##0\ \ \ ;;\-\-\ \ \ "/>
    <numFmt numFmtId="183" formatCode=".0\ \ "/>
    <numFmt numFmtId="184" formatCode="#,##0_);;\-\-\ \ \ "/>
    <numFmt numFmtId="185" formatCode="0_);\(0\)"/>
    <numFmt numFmtId="186" formatCode="0_);[Red]\(0\)"/>
    <numFmt numFmtId="187" formatCode="0.0_);[Red]\(0.0\)"/>
    <numFmt numFmtId="188" formatCode="#,##0\ \ ;;\-\-\ \ \ \ \ "/>
    <numFmt numFmtId="189" formatCode="#,##0\ ;;\-\-\ \ "/>
    <numFmt numFmtId="190" formatCode="#,##0\ ;;\-\-\ "/>
    <numFmt numFmtId="191" formatCode=".0\ \ ;;\-\-\ \ "/>
    <numFmt numFmtId="192" formatCode="00"/>
    <numFmt numFmtId="193" formatCode=".0;;\-\-"/>
    <numFmt numFmtId="194" formatCode="0.00_);\(0.00\)"/>
    <numFmt numFmtId="195" formatCode="#,##0\ \ \ ;\(#,##0\ \ \ \);\-\-\ \ \ "/>
    <numFmt numFmtId="196" formatCode="\ * #,###\ ;\(\ * #,###\ \);\ * \-\-\ "/>
    <numFmt numFmtId="197" formatCode="0.00;[Red]0.00"/>
    <numFmt numFmtId="198" formatCode="0;[Red]0"/>
    <numFmt numFmtId="199" formatCode="\ * #,###\ ;;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1">
    <font>
      <sz val="7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"/>
      <family val="1"/>
    </font>
    <font>
      <sz val="9"/>
      <name val="Times"/>
      <family val="1"/>
    </font>
    <font>
      <b/>
      <sz val="9"/>
      <name val="Times"/>
      <family val="1"/>
    </font>
    <font>
      <u val="single"/>
      <sz val="9"/>
      <name val="Times"/>
      <family val="1"/>
    </font>
    <font>
      <u val="single"/>
      <sz val="7"/>
      <color indexed="12"/>
      <name val="Tms Rmn"/>
      <family val="0"/>
    </font>
    <font>
      <u val="single"/>
      <sz val="7"/>
      <color indexed="36"/>
      <name val="Tms Rmn"/>
      <family val="0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sz val="8"/>
      <name val="Tms Rmn"/>
      <family val="0"/>
    </font>
    <font>
      <sz val="10"/>
      <name val="Tms Rmn"/>
      <family val="0"/>
    </font>
    <font>
      <u val="single"/>
      <sz val="7"/>
      <name val="Tms Rmn"/>
      <family val="0"/>
    </font>
    <font>
      <b/>
      <sz val="8"/>
      <name val="Tms Rmn"/>
      <family val="0"/>
    </font>
    <font>
      <b/>
      <u val="doubleAccounting"/>
      <sz val="7"/>
      <name val="Tms Rmn"/>
      <family val="0"/>
    </font>
    <font>
      <b/>
      <u val="singleAccounting"/>
      <sz val="7"/>
      <name val="Tms Rmn"/>
      <family val="0"/>
    </font>
    <font>
      <b/>
      <sz val="7"/>
      <name val="Tms Rmn"/>
      <family val="0"/>
    </font>
    <font>
      <sz val="9"/>
      <name val="Tms Rmn"/>
      <family val="0"/>
    </font>
    <font>
      <sz val="8"/>
      <name val="Times New Roman"/>
      <family val="1"/>
    </font>
    <font>
      <b/>
      <u val="double"/>
      <sz val="9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color indexed="8"/>
      <name val="Arial"/>
      <family val="0"/>
    </font>
    <font>
      <b/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color indexed="8"/>
      <name val="Times New Roman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double"/>
      <sz val="8"/>
      <name val="Times New Roman"/>
      <family val="1"/>
    </font>
    <font>
      <b/>
      <u val="singleAccounting"/>
      <sz val="8"/>
      <name val="Times New Roman"/>
      <family val="1"/>
    </font>
    <font>
      <sz val="12"/>
      <name val="Times"/>
      <family val="0"/>
    </font>
    <font>
      <b/>
      <sz val="12"/>
      <name val="Times"/>
      <family val="0"/>
    </font>
    <font>
      <b/>
      <sz val="13"/>
      <name val="Times"/>
      <family val="0"/>
    </font>
    <font>
      <u val="single"/>
      <sz val="12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0" fillId="0" borderId="0">
      <alignment/>
      <protection/>
    </xf>
    <xf numFmtId="0" fontId="16" fillId="0" borderId="0">
      <alignment vertical="center"/>
      <protection/>
    </xf>
    <xf numFmtId="0" fontId="29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</cellStyleXfs>
  <cellXfs count="171">
    <xf numFmtId="37" fontId="0" fillId="0" borderId="0" xfId="0" applyAlignment="1">
      <alignment/>
    </xf>
    <xf numFmtId="166" fontId="5" fillId="0" borderId="0" xfId="0" applyNumberFormat="1" applyFont="1" applyAlignment="1" applyProtection="1">
      <alignment horizontal="centerContinuous"/>
      <protection/>
    </xf>
    <xf numFmtId="166" fontId="6" fillId="0" borderId="0" xfId="0" applyNumberFormat="1" applyFont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left"/>
      <protection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/>
    </xf>
    <xf numFmtId="166" fontId="6" fillId="0" borderId="0" xfId="0" applyNumberFormat="1" applyFont="1" applyBorder="1" applyAlignment="1">
      <alignment/>
    </xf>
    <xf numFmtId="0" fontId="13" fillId="0" borderId="0" xfId="25" applyFont="1" applyBorder="1" applyAlignment="1">
      <alignment horizontal="centerContinuous"/>
      <protection/>
    </xf>
    <xf numFmtId="0" fontId="14" fillId="0" borderId="0" xfId="25" applyFont="1" applyBorder="1">
      <alignment/>
      <protection/>
    </xf>
    <xf numFmtId="0" fontId="13" fillId="0" borderId="0" xfId="25" applyFont="1" applyBorder="1">
      <alignment/>
      <protection/>
    </xf>
    <xf numFmtId="0" fontId="13" fillId="0" borderId="1" xfId="25" applyFont="1" applyBorder="1" applyAlignment="1">
      <alignment horizontal="centerContinuous" wrapText="1"/>
      <protection/>
    </xf>
    <xf numFmtId="0" fontId="15" fillId="0" borderId="0" xfId="25" applyFont="1" applyBorder="1" applyAlignment="1">
      <alignment horizontal="right"/>
      <protection/>
    </xf>
    <xf numFmtId="0" fontId="13" fillId="0" borderId="1" xfId="25" applyFont="1" applyBorder="1" applyAlignment="1">
      <alignment horizontal="right"/>
      <protection/>
    </xf>
    <xf numFmtId="0" fontId="13" fillId="0" borderId="1" xfId="25" applyFont="1" applyBorder="1">
      <alignment/>
      <protection/>
    </xf>
    <xf numFmtId="0" fontId="13" fillId="0" borderId="2" xfId="25" applyFont="1" applyBorder="1" applyAlignment="1">
      <alignment horizontal="right"/>
      <protection/>
    </xf>
    <xf numFmtId="0" fontId="13" fillId="0" borderId="2" xfId="25" applyFont="1" applyBorder="1">
      <alignment/>
      <protection/>
    </xf>
    <xf numFmtId="37" fontId="5" fillId="0" borderId="0" xfId="21" applyFont="1">
      <alignment/>
      <protection/>
    </xf>
    <xf numFmtId="0" fontId="16" fillId="0" borderId="0" xfId="22">
      <alignment vertical="center"/>
      <protection/>
    </xf>
    <xf numFmtId="37" fontId="6" fillId="0" borderId="0" xfId="21" applyFont="1">
      <alignment/>
      <protection/>
    </xf>
    <xf numFmtId="37" fontId="8" fillId="0" borderId="0" xfId="21" applyFont="1" applyBorder="1" applyAlignment="1">
      <alignment horizontal="right"/>
      <protection/>
    </xf>
    <xf numFmtId="1" fontId="8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Alignment="1">
      <alignment horizontal="left"/>
      <protection/>
    </xf>
    <xf numFmtId="3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3" fontId="8" fillId="0" borderId="0" xfId="21" applyNumberFormat="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Continuous"/>
      <protection/>
    </xf>
    <xf numFmtId="37" fontId="6" fillId="0" borderId="0" xfId="21" applyFont="1" applyAlignment="1">
      <alignment horizontal="left"/>
      <protection/>
    </xf>
    <xf numFmtId="3" fontId="6" fillId="0" borderId="0" xfId="21" applyNumberFormat="1" applyFont="1" applyProtection="1">
      <alignment/>
      <protection/>
    </xf>
    <xf numFmtId="1" fontId="6" fillId="0" borderId="0" xfId="21" applyNumberFormat="1" applyFont="1">
      <alignment/>
      <protection/>
    </xf>
    <xf numFmtId="168" fontId="18" fillId="0" borderId="0" xfId="0" applyNumberFormat="1" applyFont="1" applyAlignment="1">
      <alignment horizontal="centerContinuous"/>
    </xf>
    <xf numFmtId="168" fontId="0" fillId="0" borderId="0" xfId="0" applyNumberFormat="1" applyAlignment="1">
      <alignment horizontal="centerContinuous"/>
    </xf>
    <xf numFmtId="168" fontId="0" fillId="0" borderId="0" xfId="0" applyNumberFormat="1" applyBorder="1" applyAlignment="1">
      <alignment horizontal="centerContinuous"/>
    </xf>
    <xf numFmtId="168" fontId="0" fillId="0" borderId="0" xfId="0" applyNumberFormat="1" applyAlignment="1">
      <alignment/>
    </xf>
    <xf numFmtId="168" fontId="18" fillId="0" borderId="0" xfId="0" applyNumberFormat="1" applyFont="1" applyAlignment="1" applyProtection="1">
      <alignment horizontal="centerContinuous"/>
      <protection/>
    </xf>
    <xf numFmtId="168" fontId="0" fillId="0" borderId="0" xfId="0" applyNumberFormat="1" applyBorder="1" applyAlignment="1">
      <alignment/>
    </xf>
    <xf numFmtId="1" fontId="19" fillId="0" borderId="0" xfId="0" applyNumberFormat="1" applyFont="1" applyAlignment="1" applyProtection="1">
      <alignment horizontal="center"/>
      <protection/>
    </xf>
    <xf numFmtId="168" fontId="0" fillId="0" borderId="1" xfId="0" applyNumberFormat="1" applyBorder="1" applyAlignment="1">
      <alignment horizontal="centerContinuous"/>
    </xf>
    <xf numFmtId="168" fontId="0" fillId="0" borderId="0" xfId="0" applyNumberFormat="1" applyAlignment="1">
      <alignment horizontal="center"/>
    </xf>
    <xf numFmtId="168" fontId="17" fillId="0" borderId="0" xfId="0" applyNumberFormat="1" applyFont="1" applyAlignment="1" applyProtection="1">
      <alignment horizontal="left"/>
      <protection/>
    </xf>
    <xf numFmtId="1" fontId="19" fillId="0" borderId="0" xfId="0" applyNumberFormat="1" applyFont="1" applyAlignment="1" applyProtection="1">
      <alignment horizontal="right"/>
      <protection/>
    </xf>
    <xf numFmtId="0" fontId="19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68" fontId="19" fillId="0" borderId="0" xfId="0" applyNumberFormat="1" applyFont="1" applyAlignment="1">
      <alignment horizontal="center"/>
    </xf>
    <xf numFmtId="168" fontId="20" fillId="0" borderId="0" xfId="0" applyNumberFormat="1" applyFont="1" applyAlignment="1" applyProtection="1">
      <alignment horizontal="left"/>
      <protection/>
    </xf>
    <xf numFmtId="196" fontId="21" fillId="0" borderId="0" xfId="0" applyNumberFormat="1" applyFont="1" applyAlignment="1" applyProtection="1">
      <alignment horizontal="right"/>
      <protection/>
    </xf>
    <xf numFmtId="196" fontId="19" fillId="0" borderId="0" xfId="0" applyNumberFormat="1" applyFont="1" applyAlignment="1" applyProtection="1">
      <alignment horizontal="right"/>
      <protection/>
    </xf>
    <xf numFmtId="196" fontId="19" fillId="0" borderId="0" xfId="0" applyNumberFormat="1" applyFont="1" applyAlignment="1" applyProtection="1">
      <alignment horizontal="left"/>
      <protection/>
    </xf>
    <xf numFmtId="196" fontId="19" fillId="0" borderId="0" xfId="0" applyNumberFormat="1" applyFont="1" applyAlignment="1" applyProtection="1">
      <alignment horizontal="center"/>
      <protection/>
    </xf>
    <xf numFmtId="196" fontId="19" fillId="0" borderId="0" xfId="0" applyNumberFormat="1" applyFont="1" applyBorder="1" applyAlignment="1" applyProtection="1">
      <alignment horizontal="center"/>
      <protection/>
    </xf>
    <xf numFmtId="196" fontId="22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 horizontal="left"/>
      <protection/>
    </xf>
    <xf numFmtId="196" fontId="0" fillId="0" borderId="0" xfId="0" applyNumberFormat="1" applyBorder="1" applyAlignment="1" applyProtection="1">
      <alignment horizontal="right"/>
      <protection/>
    </xf>
    <xf numFmtId="196" fontId="0" fillId="0" borderId="0" xfId="0" applyNumberFormat="1" applyBorder="1" applyAlignment="1">
      <alignment horizontal="right"/>
    </xf>
    <xf numFmtId="196" fontId="0" fillId="0" borderId="0" xfId="0" applyNumberFormat="1" applyAlignment="1">
      <alignment horizontal="right"/>
    </xf>
    <xf numFmtId="196" fontId="22" fillId="0" borderId="0" xfId="0" applyNumberFormat="1" applyFont="1" applyAlignment="1" applyProtection="1">
      <alignment horizontal="right"/>
      <protection/>
    </xf>
    <xf numFmtId="168" fontId="0" fillId="0" borderId="0" xfId="0" applyNumberFormat="1" applyAlignment="1">
      <alignment vertical="center"/>
    </xf>
    <xf numFmtId="196" fontId="0" fillId="0" borderId="0" xfId="0" applyNumberFormat="1" applyFont="1" applyAlignment="1" applyProtection="1">
      <alignment horizontal="right" vertical="center"/>
      <protection/>
    </xf>
    <xf numFmtId="196" fontId="0" fillId="0" borderId="0" xfId="0" applyNumberFormat="1" applyFont="1" applyBorder="1" applyAlignment="1" applyProtection="1">
      <alignment horizontal="right" vertical="center"/>
      <protection/>
    </xf>
    <xf numFmtId="196" fontId="0" fillId="0" borderId="0" xfId="0" applyNumberForma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196" fontId="22" fillId="0" borderId="0" xfId="0" applyNumberFormat="1" applyFont="1" applyAlignment="1" applyProtection="1">
      <alignment horizontal="right" vertical="center"/>
      <protection/>
    </xf>
    <xf numFmtId="196" fontId="23" fillId="2" borderId="0" xfId="0" applyNumberFormat="1" applyFont="1" applyFill="1" applyBorder="1" applyAlignment="1" applyProtection="1">
      <alignment horizontal="right"/>
      <protection/>
    </xf>
    <xf numFmtId="196" fontId="0" fillId="3" borderId="0" xfId="0" applyNumberFormat="1" applyFill="1" applyBorder="1" applyAlignment="1">
      <alignment horizontal="right"/>
    </xf>
    <xf numFmtId="196" fontId="22" fillId="0" borderId="0" xfId="0" applyNumberFormat="1" applyFont="1" applyBorder="1" applyAlignment="1" applyProtection="1">
      <alignment horizontal="right"/>
      <protection/>
    </xf>
    <xf numFmtId="196" fontId="0" fillId="0" borderId="0" xfId="0" applyNumberFormat="1" applyFont="1" applyBorder="1" applyAlignment="1" applyProtection="1">
      <alignment horizontal="right"/>
      <protection/>
    </xf>
    <xf numFmtId="168" fontId="20" fillId="0" borderId="0" xfId="0" applyNumberFormat="1" applyFont="1" applyAlignment="1">
      <alignment/>
    </xf>
    <xf numFmtId="196" fontId="0" fillId="0" borderId="0" xfId="0" applyNumberFormat="1" applyBorder="1" applyAlignment="1" applyProtection="1">
      <alignment/>
      <protection/>
    </xf>
    <xf numFmtId="168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168" fontId="24" fillId="0" borderId="0" xfId="0" applyNumberFormat="1" applyFont="1" applyAlignment="1">
      <alignment horizontal="centerContinuous"/>
    </xf>
    <xf numFmtId="168" fontId="24" fillId="0" borderId="0" xfId="0" applyNumberFormat="1" applyFont="1" applyAlignment="1">
      <alignment horizontal="left"/>
    </xf>
    <xf numFmtId="196" fontId="21" fillId="0" borderId="0" xfId="0" applyNumberFormat="1" applyFont="1" applyAlignment="1" applyProtection="1">
      <alignment horizontal="center"/>
      <protection/>
    </xf>
    <xf numFmtId="196" fontId="0" fillId="0" borderId="0" xfId="0" applyNumberForma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 vertical="center"/>
      <protection/>
    </xf>
    <xf numFmtId="196" fontId="0" fillId="0" borderId="0" xfId="0" applyNumberFormat="1" applyBorder="1" applyAlignment="1" applyProtection="1">
      <alignment vertical="center"/>
      <protection/>
    </xf>
    <xf numFmtId="196" fontId="23" fillId="2" borderId="0" xfId="0" applyNumberFormat="1" applyFont="1" applyFill="1" applyBorder="1" applyAlignment="1" applyProtection="1">
      <alignment/>
      <protection/>
    </xf>
    <xf numFmtId="168" fontId="20" fillId="0" borderId="0" xfId="0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23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176" fontId="13" fillId="0" borderId="0" xfId="24" applyNumberFormat="1" applyFont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176" fontId="13" fillId="0" borderId="0" xfId="24" applyNumberFormat="1" applyFont="1" applyBorder="1" applyAlignment="1">
      <alignment horizontal="centerContinuous"/>
      <protection/>
    </xf>
    <xf numFmtId="0" fontId="13" fillId="0" borderId="0" xfId="24" applyFont="1" applyBorder="1">
      <alignment/>
      <protection/>
    </xf>
    <xf numFmtId="176" fontId="25" fillId="0" borderId="0" xfId="24" applyNumberFormat="1" applyFont="1" applyAlignment="1">
      <alignment horizontal="centerContinuous"/>
      <protection/>
    </xf>
    <xf numFmtId="0" fontId="13" fillId="0" borderId="0" xfId="24" applyFont="1" applyAlignment="1">
      <alignment horizontal="centerContinuous"/>
      <protection/>
    </xf>
    <xf numFmtId="0" fontId="13" fillId="0" borderId="0" xfId="24" applyFont="1">
      <alignment/>
      <protection/>
    </xf>
    <xf numFmtId="176" fontId="13" fillId="0" borderId="0" xfId="24" applyNumberFormat="1" applyFont="1" applyBorder="1">
      <alignment/>
      <protection/>
    </xf>
    <xf numFmtId="0" fontId="13" fillId="0" borderId="0" xfId="24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13" fillId="0" borderId="1" xfId="24" applyFont="1" applyBorder="1" applyAlignment="1">
      <alignment horizontal="centerContinuous"/>
      <protection/>
    </xf>
    <xf numFmtId="0" fontId="13" fillId="0" borderId="0" xfId="24" applyFont="1" applyAlignment="1">
      <alignment horizontal="right"/>
      <protection/>
    </xf>
    <xf numFmtId="0" fontId="15" fillId="0" borderId="0" xfId="24" applyFont="1" applyBorder="1" applyAlignment="1">
      <alignment horizontal="center"/>
      <protection/>
    </xf>
    <xf numFmtId="0" fontId="15" fillId="0" borderId="0" xfId="24" applyFont="1" applyBorder="1" applyAlignment="1">
      <alignment horizontal="right"/>
      <protection/>
    </xf>
    <xf numFmtId="176" fontId="15" fillId="0" borderId="0" xfId="24" applyNumberFormat="1" applyFont="1" applyBorder="1" applyAlignment="1">
      <alignment horizontal="center"/>
      <protection/>
    </xf>
    <xf numFmtId="0" fontId="26" fillId="3" borderId="0" xfId="24" applyFont="1" applyFill="1" applyBorder="1">
      <alignment/>
      <protection/>
    </xf>
    <xf numFmtId="0" fontId="26" fillId="0" borderId="0" xfId="24" applyFont="1" applyBorder="1">
      <alignment/>
      <protection/>
    </xf>
    <xf numFmtId="176" fontId="26" fillId="0" borderId="0" xfId="24" applyNumberFormat="1" applyFont="1" applyBorder="1">
      <alignment/>
      <protection/>
    </xf>
    <xf numFmtId="0" fontId="27" fillId="0" borderId="0" xfId="24" applyFont="1" applyBorder="1">
      <alignment/>
      <protection/>
    </xf>
    <xf numFmtId="176" fontId="28" fillId="0" borderId="0" xfId="24" applyNumberFormat="1" applyFont="1" applyBorder="1">
      <alignment/>
      <protection/>
    </xf>
    <xf numFmtId="176" fontId="25" fillId="0" borderId="0" xfId="24" applyNumberFormat="1" applyFont="1" applyBorder="1">
      <alignment/>
      <protection/>
    </xf>
    <xf numFmtId="168" fontId="13" fillId="0" borderId="0" xfId="24" applyNumberFormat="1" applyFont="1" applyAlignment="1" applyProtection="1">
      <alignment horizontal="left"/>
      <protection/>
    </xf>
    <xf numFmtId="0" fontId="15" fillId="0" borderId="0" xfId="24" applyFont="1" applyAlignment="1">
      <alignment horizontal="right"/>
      <protection/>
    </xf>
    <xf numFmtId="0" fontId="27" fillId="0" borderId="0" xfId="24" applyFont="1" applyBorder="1" applyAlignment="1">
      <alignment/>
      <protection/>
    </xf>
    <xf numFmtId="0" fontId="27" fillId="0" borderId="0" xfId="24" applyFont="1" applyBorder="1" applyAlignment="1">
      <alignment/>
      <protection/>
    </xf>
    <xf numFmtId="176" fontId="30" fillId="0" borderId="0" xfId="24" applyNumberFormat="1" applyFont="1" applyBorder="1">
      <alignment/>
      <protection/>
    </xf>
    <xf numFmtId="176" fontId="30" fillId="0" borderId="0" xfId="24" applyNumberFormat="1" applyFont="1">
      <alignment/>
      <protection/>
    </xf>
    <xf numFmtId="176" fontId="13" fillId="0" borderId="0" xfId="24" applyNumberFormat="1" applyFont="1">
      <alignment/>
      <protection/>
    </xf>
    <xf numFmtId="176" fontId="31" fillId="0" borderId="0" xfId="24" applyNumberFormat="1" applyFont="1">
      <alignment/>
      <protection/>
    </xf>
    <xf numFmtId="176" fontId="28" fillId="0" borderId="0" xfId="24" applyNumberFormat="1" applyFont="1">
      <alignment/>
      <protection/>
    </xf>
    <xf numFmtId="0" fontId="16" fillId="0" borderId="0" xfId="24">
      <alignment/>
      <protection/>
    </xf>
    <xf numFmtId="0" fontId="32" fillId="0" borderId="3" xfId="23" applyFont="1" applyFill="1" applyBorder="1" applyAlignment="1">
      <alignment wrapText="1"/>
      <protection/>
    </xf>
    <xf numFmtId="0" fontId="16" fillId="0" borderId="0" xfId="24" applyBorder="1">
      <alignment/>
      <protection/>
    </xf>
    <xf numFmtId="0" fontId="32" fillId="0" borderId="0" xfId="23" applyFont="1" applyFill="1" applyBorder="1" applyAlignment="1">
      <alignment wrapText="1"/>
      <protection/>
    </xf>
    <xf numFmtId="49" fontId="25" fillId="0" borderId="0" xfId="24" applyNumberFormat="1" applyFont="1">
      <alignment/>
      <protection/>
    </xf>
    <xf numFmtId="0" fontId="25" fillId="0" borderId="0" xfId="24" applyFont="1" applyAlignment="1">
      <alignment horizontal="centerContinuous"/>
      <protection/>
    </xf>
    <xf numFmtId="176" fontId="25" fillId="0" borderId="0" xfId="24" applyNumberFormat="1" applyFont="1">
      <alignment/>
      <protection/>
    </xf>
    <xf numFmtId="176" fontId="33" fillId="0" borderId="0" xfId="24" applyNumberFormat="1" applyFont="1" applyAlignment="1">
      <alignment horizontal="left"/>
      <protection/>
    </xf>
    <xf numFmtId="176" fontId="25" fillId="0" borderId="0" xfId="24" applyNumberFormat="1" applyFont="1" applyBorder="1" applyAlignment="1">
      <alignment horizontal="left"/>
      <protection/>
    </xf>
    <xf numFmtId="176" fontId="25" fillId="0" borderId="0" xfId="24" applyNumberFormat="1" applyFont="1" applyBorder="1" applyAlignment="1">
      <alignment horizontal="left"/>
      <protection/>
    </xf>
    <xf numFmtId="0" fontId="25" fillId="0" borderId="0" xfId="24" applyFont="1" applyAlignment="1">
      <alignment horizontal="center"/>
      <protection/>
    </xf>
    <xf numFmtId="0" fontId="25" fillId="0" borderId="1" xfId="24" applyFont="1" applyBorder="1" applyAlignment="1">
      <alignment horizontal="centerContinuous"/>
      <protection/>
    </xf>
    <xf numFmtId="0" fontId="25" fillId="0" borderId="0" xfId="24" applyFont="1" applyAlignment="1">
      <alignment horizontal="right"/>
      <protection/>
    </xf>
    <xf numFmtId="0" fontId="34" fillId="0" borderId="0" xfId="24" applyFont="1" applyBorder="1" applyAlignment="1">
      <alignment horizontal="center"/>
      <protection/>
    </xf>
    <xf numFmtId="0" fontId="34" fillId="0" borderId="0" xfId="24" applyFont="1" applyBorder="1" applyAlignment="1">
      <alignment horizontal="right"/>
      <protection/>
    </xf>
    <xf numFmtId="198" fontId="34" fillId="0" borderId="0" xfId="24" applyNumberFormat="1" applyFont="1" applyBorder="1" applyAlignment="1">
      <alignment horizontal="center"/>
      <protection/>
    </xf>
    <xf numFmtId="176" fontId="33" fillId="0" borderId="0" xfId="24" applyNumberFormat="1" applyFont="1" applyBorder="1" applyAlignment="1">
      <alignment horizontal="left"/>
      <protection/>
    </xf>
    <xf numFmtId="176" fontId="25" fillId="0" borderId="0" xfId="24" applyNumberFormat="1" applyFont="1" applyBorder="1" applyAlignment="1">
      <alignment horizontal="centerContinuous"/>
      <protection/>
    </xf>
    <xf numFmtId="176" fontId="35" fillId="0" borderId="0" xfId="24" applyNumberFormat="1" applyFont="1" applyBorder="1">
      <alignment/>
      <protection/>
    </xf>
    <xf numFmtId="176" fontId="33" fillId="0" borderId="0" xfId="24" applyNumberFormat="1" applyFont="1" applyBorder="1">
      <alignment/>
      <protection/>
    </xf>
    <xf numFmtId="176" fontId="36" fillId="0" borderId="0" xfId="24" applyNumberFormat="1" applyFont="1" applyBorder="1">
      <alignment/>
      <protection/>
    </xf>
    <xf numFmtId="176" fontId="25" fillId="0" borderId="0" xfId="24" applyNumberFormat="1" applyFont="1" applyBorder="1" quotePrefix="1">
      <alignment/>
      <protection/>
    </xf>
    <xf numFmtId="49" fontId="25" fillId="0" borderId="0" xfId="24" applyNumberFormat="1" applyFont="1" applyBorder="1">
      <alignment/>
      <protection/>
    </xf>
    <xf numFmtId="168" fontId="25" fillId="0" borderId="0" xfId="24" applyNumberFormat="1" applyFont="1" applyAlignment="1" applyProtection="1">
      <alignment horizontal="left"/>
      <protection/>
    </xf>
    <xf numFmtId="0" fontId="25" fillId="0" borderId="0" xfId="24" applyFont="1" applyBorder="1">
      <alignment/>
      <protection/>
    </xf>
    <xf numFmtId="37" fontId="5" fillId="0" borderId="0" xfId="21" applyFont="1" applyAlignment="1">
      <alignment horizontal="left"/>
      <protection/>
    </xf>
    <xf numFmtId="37" fontId="5" fillId="0" borderId="0" xfId="21" applyFont="1" applyAlignment="1">
      <alignment horizontal="centerContinuous"/>
      <protection/>
    </xf>
    <xf numFmtId="37" fontId="6" fillId="0" borderId="0" xfId="21" applyFont="1" applyAlignment="1">
      <alignment horizontal="centerContinuous"/>
      <protection/>
    </xf>
    <xf numFmtId="1" fontId="6" fillId="0" borderId="0" xfId="21" applyNumberFormat="1" applyFont="1" applyAlignment="1">
      <alignment horizontal="centerContinuous"/>
      <protection/>
    </xf>
    <xf numFmtId="0" fontId="15" fillId="0" borderId="0" xfId="24" applyFont="1" applyBorder="1">
      <alignment/>
      <protection/>
    </xf>
    <xf numFmtId="37" fontId="37" fillId="0" borderId="0" xfId="0" applyFont="1" applyAlignment="1">
      <alignment/>
    </xf>
    <xf numFmtId="37" fontId="37" fillId="0" borderId="0" xfId="0" applyFont="1" applyAlignment="1">
      <alignment horizontal="center"/>
    </xf>
    <xf numFmtId="37" fontId="39" fillId="0" borderId="0" xfId="0" applyFont="1" applyAlignment="1">
      <alignment horizontal="center"/>
    </xf>
    <xf numFmtId="37" fontId="40" fillId="0" borderId="0" xfId="0" applyFont="1" applyAlignment="1">
      <alignment/>
    </xf>
    <xf numFmtId="37" fontId="38" fillId="0" borderId="0" xfId="0" applyFont="1" applyAlignment="1">
      <alignment horizontal="center"/>
    </xf>
    <xf numFmtId="37" fontId="0" fillId="0" borderId="0" xfId="0" applyBorder="1" applyAlignment="1">
      <alignment/>
    </xf>
    <xf numFmtId="1" fontId="6" fillId="0" borderId="0" xfId="21" applyNumberFormat="1" applyFont="1" applyBorder="1">
      <alignment/>
      <protection/>
    </xf>
    <xf numFmtId="168" fontId="0" fillId="0" borderId="0" xfId="0" applyNumberFormat="1" applyAlignment="1" applyProtection="1">
      <alignment horizontal="centerContinuous"/>
      <protection/>
    </xf>
    <xf numFmtId="196" fontId="0" fillId="0" borderId="0" xfId="0" applyNumberFormat="1" applyBorder="1" applyAlignment="1" applyProtection="1">
      <alignment horizontal="centerContinuous"/>
      <protection/>
    </xf>
    <xf numFmtId="196" fontId="23" fillId="0" borderId="0" xfId="0" applyNumberFormat="1" applyFont="1" applyBorder="1" applyAlignment="1">
      <alignment horizontal="centerContinuous"/>
    </xf>
    <xf numFmtId="0" fontId="34" fillId="0" borderId="0" xfId="25" applyFont="1" applyBorder="1" applyAlignment="1">
      <alignment horizontal="right"/>
      <protection/>
    </xf>
    <xf numFmtId="3" fontId="15" fillId="0" borderId="0" xfId="25" applyNumberFormat="1" applyFont="1" applyBorder="1" applyAlignment="1">
      <alignment horizontal="right"/>
      <protection/>
    </xf>
    <xf numFmtId="3" fontId="13" fillId="0" borderId="0" xfId="25" applyNumberFormat="1" applyFont="1" applyBorder="1">
      <alignment/>
      <protection/>
    </xf>
    <xf numFmtId="3" fontId="13" fillId="0" borderId="1" xfId="25" applyNumberFormat="1" applyFont="1" applyBorder="1">
      <alignment/>
      <protection/>
    </xf>
    <xf numFmtId="3" fontId="13" fillId="0" borderId="2" xfId="25" applyNumberFormat="1" applyFont="1" applyBorder="1">
      <alignment/>
      <protection/>
    </xf>
    <xf numFmtId="37" fontId="5" fillId="0" borderId="0" xfId="21" applyFont="1" applyAlignment="1">
      <alignment horizontal="center"/>
      <protection/>
    </xf>
    <xf numFmtId="168" fontId="13" fillId="0" borderId="0" xfId="24" applyNumberFormat="1" applyFont="1" applyAlignment="1" applyProtection="1">
      <alignment horizontal="left"/>
      <protection/>
    </xf>
    <xf numFmtId="0" fontId="16" fillId="0" borderId="0" xfId="24" applyAlignment="1">
      <alignment horizontal="left"/>
      <protection/>
    </xf>
    <xf numFmtId="0" fontId="27" fillId="0" borderId="0" xfId="24" applyFont="1" applyBorder="1" applyAlignment="1">
      <alignment/>
      <protection/>
    </xf>
    <xf numFmtId="0" fontId="27" fillId="0" borderId="0" xfId="24" applyFont="1" applyBorder="1" applyAlignment="1">
      <alignment/>
      <protection/>
    </xf>
    <xf numFmtId="166" fontId="6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 On campus" xfId="22"/>
    <cellStyle name="Normal_Grad Tbl" xfId="23"/>
    <cellStyle name="Normal_New - printable" xfId="24"/>
    <cellStyle name="Normal_Newraw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18</xdr:col>
      <xdr:colOff>238125</xdr:colOff>
      <xdr:row>49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95726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A5" sqref="A5"/>
    </sheetView>
  </sheetViews>
  <sheetFormatPr defaultColWidth="9.33203125" defaultRowHeight="9.75"/>
  <sheetData>
    <row r="1" ht="15">
      <c r="A1" s="151"/>
    </row>
    <row r="2" ht="15">
      <c r="A2" s="151"/>
    </row>
    <row r="3" ht="15">
      <c r="A3" s="151"/>
    </row>
    <row r="4" ht="15">
      <c r="A4" s="151"/>
    </row>
    <row r="5" ht="15">
      <c r="A5" s="151"/>
    </row>
    <row r="6" ht="15">
      <c r="A6" s="151"/>
    </row>
    <row r="7" ht="15">
      <c r="A7" s="151"/>
    </row>
    <row r="8" ht="15">
      <c r="A8" s="151"/>
    </row>
    <row r="9" ht="15">
      <c r="A9" s="151"/>
    </row>
    <row r="10" ht="15">
      <c r="A10" s="151"/>
    </row>
    <row r="11" ht="16.5">
      <c r="A11" s="152"/>
    </row>
    <row r="12" ht="15">
      <c r="A12" s="150"/>
    </row>
    <row r="13" ht="15">
      <c r="A13" s="150"/>
    </row>
    <row r="14" ht="15">
      <c r="A14" s="153"/>
    </row>
    <row r="15" ht="15">
      <c r="A15" s="150"/>
    </row>
    <row r="16" spans="1:3" ht="15">
      <c r="A16" s="150"/>
      <c r="B16" s="150"/>
      <c r="C16" s="150"/>
    </row>
    <row r="17" spans="1:3" ht="15">
      <c r="A17" s="150"/>
      <c r="B17" s="150"/>
      <c r="C17" s="150"/>
    </row>
    <row r="18" spans="1:3" ht="15">
      <c r="A18" s="150"/>
      <c r="B18" s="150"/>
      <c r="C18" s="150"/>
    </row>
    <row r="19" spans="1:3" ht="15">
      <c r="A19" s="150"/>
      <c r="B19" s="150"/>
      <c r="C19" s="150"/>
    </row>
    <row r="20" spans="1:3" ht="15">
      <c r="A20" s="150"/>
      <c r="B20" s="150"/>
      <c r="C20" s="150"/>
    </row>
    <row r="21" ht="15">
      <c r="A21" s="150"/>
    </row>
    <row r="22" ht="15">
      <c r="A22" s="153"/>
    </row>
    <row r="23" ht="15">
      <c r="A23" s="150"/>
    </row>
    <row r="24" spans="1:3" ht="15">
      <c r="A24" s="150"/>
      <c r="B24" s="150"/>
      <c r="C24" s="150"/>
    </row>
    <row r="25" spans="1:3" ht="15">
      <c r="A25" s="150"/>
      <c r="B25" s="150"/>
      <c r="C25" s="150"/>
    </row>
    <row r="26" spans="1:3" ht="15">
      <c r="A26" s="150"/>
      <c r="B26" s="150"/>
      <c r="C26" s="150"/>
    </row>
    <row r="27" spans="1:3" ht="15">
      <c r="A27" s="150"/>
      <c r="B27" s="150"/>
      <c r="C27" s="150"/>
    </row>
    <row r="28" spans="1:3" ht="15">
      <c r="A28" s="150"/>
      <c r="B28" s="150"/>
      <c r="C28" s="150"/>
    </row>
    <row r="29" ht="15">
      <c r="A29" s="150"/>
    </row>
    <row r="30" ht="15">
      <c r="A30" s="150"/>
    </row>
    <row r="31" ht="15">
      <c r="A31" s="150"/>
    </row>
    <row r="32" ht="15">
      <c r="A32" s="150"/>
    </row>
    <row r="33" ht="15">
      <c r="A33" s="150"/>
    </row>
    <row r="34" ht="15">
      <c r="A34" s="150"/>
    </row>
    <row r="35" ht="15">
      <c r="A35" s="150"/>
    </row>
    <row r="36" ht="15.75">
      <c r="A36" s="154"/>
    </row>
    <row r="44" ht="9">
      <c r="G44" s="155"/>
    </row>
  </sheetData>
  <printOptions horizontalCentered="1"/>
  <pageMargins left="0.75" right="0.75" top="1" bottom="1" header="0.5" footer="0.5"/>
  <pageSetup horizontalDpi="600" verticalDpi="600" orientation="portrait" r:id="rId3"/>
  <legacyDrawing r:id="rId2"/>
  <oleObjects>
    <oleObject progId="word.document.8" shapeId="1743549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4"/>
  <sheetViews>
    <sheetView showGridLines="0" workbookViewId="0" topLeftCell="A165">
      <selection activeCell="E16" sqref="E16"/>
    </sheetView>
  </sheetViews>
  <sheetFormatPr defaultColWidth="9.33203125" defaultRowHeight="9.75"/>
  <cols>
    <col min="1" max="1" width="6.66015625" style="124" customWidth="1"/>
    <col min="2" max="2" width="2.16015625" style="126" customWidth="1"/>
    <col min="3" max="3" width="3.16015625" style="126" customWidth="1"/>
    <col min="4" max="4" width="2.83203125" style="126" customWidth="1"/>
    <col min="5" max="5" width="31.33203125" style="126" customWidth="1"/>
    <col min="6" max="6" width="11" style="126" customWidth="1"/>
    <col min="7" max="13" width="10.66015625" style="126" customWidth="1"/>
    <col min="14" max="16384" width="11.16015625" style="126" customWidth="1"/>
  </cols>
  <sheetData>
    <row r="1" spans="2:13" ht="11.25">
      <c r="B1" s="94" t="s">
        <v>806</v>
      </c>
      <c r="C1" s="94"/>
      <c r="D1" s="94"/>
      <c r="E1" s="94"/>
      <c r="F1" s="94"/>
      <c r="G1" s="125"/>
      <c r="H1" s="94"/>
      <c r="I1" s="94"/>
      <c r="J1" s="94"/>
      <c r="K1" s="94"/>
      <c r="L1" s="94"/>
      <c r="M1" s="94"/>
    </row>
    <row r="2" spans="2:13" ht="11.25">
      <c r="B2" s="94" t="s">
        <v>21</v>
      </c>
      <c r="C2" s="94"/>
      <c r="D2" s="94"/>
      <c r="E2" s="94"/>
      <c r="F2" s="94"/>
      <c r="G2" s="125"/>
      <c r="H2" s="94"/>
      <c r="I2" s="94"/>
      <c r="J2" s="94"/>
      <c r="K2" s="94"/>
      <c r="L2" s="94"/>
      <c r="M2" s="94"/>
    </row>
    <row r="3" spans="2:13" ht="11.25">
      <c r="B3" s="94" t="s">
        <v>731</v>
      </c>
      <c r="C3" s="94"/>
      <c r="D3" s="94"/>
      <c r="E3" s="94"/>
      <c r="F3" s="94"/>
      <c r="G3" s="125"/>
      <c r="H3" s="94"/>
      <c r="I3" s="94"/>
      <c r="J3" s="94"/>
      <c r="K3" s="94"/>
      <c r="L3" s="94"/>
      <c r="M3" s="94"/>
    </row>
    <row r="4" spans="2:13" ht="11.25">
      <c r="B4" s="94" t="s">
        <v>559</v>
      </c>
      <c r="C4" s="94"/>
      <c r="D4" s="94"/>
      <c r="E4" s="94"/>
      <c r="F4" s="94"/>
      <c r="G4" s="125"/>
      <c r="H4" s="94"/>
      <c r="I4" s="94"/>
      <c r="J4" s="94"/>
      <c r="K4" s="94"/>
      <c r="L4" s="94"/>
      <c r="M4" s="94"/>
    </row>
    <row r="5" spans="2:13" ht="11.25">
      <c r="B5" s="127"/>
      <c r="C5" s="94"/>
      <c r="D5" s="94"/>
      <c r="E5" s="94"/>
      <c r="F5" s="94"/>
      <c r="G5" s="125"/>
      <c r="H5" s="94"/>
      <c r="I5" s="94"/>
      <c r="J5" s="94"/>
      <c r="K5" s="94"/>
      <c r="L5" s="94"/>
      <c r="M5" s="94"/>
    </row>
    <row r="6" spans="2:13" ht="11.25">
      <c r="B6" s="128"/>
      <c r="C6" s="129"/>
      <c r="D6" s="129"/>
      <c r="E6" s="129"/>
      <c r="F6" s="130" t="s">
        <v>0</v>
      </c>
      <c r="G6" s="131" t="s">
        <v>684</v>
      </c>
      <c r="H6" s="131"/>
      <c r="I6" s="131"/>
      <c r="J6" s="131"/>
      <c r="K6" s="131"/>
      <c r="L6" s="130" t="s">
        <v>685</v>
      </c>
      <c r="M6" s="132" t="s">
        <v>10</v>
      </c>
    </row>
    <row r="7" spans="2:13" ht="11.25">
      <c r="B7" s="128"/>
      <c r="C7" s="129"/>
      <c r="D7" s="129"/>
      <c r="E7" s="129"/>
      <c r="F7" s="133" t="s">
        <v>5</v>
      </c>
      <c r="G7" s="133" t="s">
        <v>11</v>
      </c>
      <c r="H7" s="133" t="s">
        <v>12</v>
      </c>
      <c r="I7" s="133" t="s">
        <v>13</v>
      </c>
      <c r="J7" s="133" t="s">
        <v>14</v>
      </c>
      <c r="K7" s="133" t="s">
        <v>23</v>
      </c>
      <c r="L7" s="133" t="s">
        <v>686</v>
      </c>
      <c r="M7" s="134" t="s">
        <v>0</v>
      </c>
    </row>
    <row r="8" spans="2:13" ht="11.25">
      <c r="B8" s="128"/>
      <c r="C8" s="129"/>
      <c r="D8" s="129"/>
      <c r="E8" s="129"/>
      <c r="F8" s="135"/>
      <c r="G8" s="135"/>
      <c r="H8" s="135"/>
      <c r="I8" s="135"/>
      <c r="J8" s="135"/>
      <c r="K8" s="135"/>
      <c r="L8" s="135"/>
      <c r="M8" s="135"/>
    </row>
    <row r="9" spans="2:13" ht="11.25">
      <c r="B9" s="136" t="s">
        <v>540</v>
      </c>
      <c r="C9" s="137"/>
      <c r="D9" s="137"/>
      <c r="E9" s="110"/>
      <c r="F9" s="138">
        <f aca="true" t="shared" si="0" ref="F9:M9">F11+F60+F118+F141+F149+F165+F170</f>
        <v>22</v>
      </c>
      <c r="G9" s="138">
        <f t="shared" si="0"/>
        <v>42</v>
      </c>
      <c r="H9" s="138">
        <f t="shared" si="0"/>
        <v>257</v>
      </c>
      <c r="I9" s="138">
        <f t="shared" si="0"/>
        <v>325</v>
      </c>
      <c r="J9" s="138">
        <f t="shared" si="0"/>
        <v>35</v>
      </c>
      <c r="K9" s="138">
        <f t="shared" si="0"/>
        <v>16</v>
      </c>
      <c r="L9" s="138">
        <f t="shared" si="0"/>
        <v>32</v>
      </c>
      <c r="M9" s="138">
        <f t="shared" si="0"/>
        <v>729</v>
      </c>
    </row>
    <row r="10" spans="2:13" ht="11.25">
      <c r="B10" s="137"/>
      <c r="C10" s="137"/>
      <c r="D10" s="137"/>
      <c r="E10" s="110"/>
      <c r="F10" s="110"/>
      <c r="G10" s="110"/>
      <c r="H10" s="110"/>
      <c r="I10" s="110"/>
      <c r="J10" s="110"/>
      <c r="K10" s="110"/>
      <c r="L10" s="110"/>
      <c r="M10" s="138"/>
    </row>
    <row r="11" spans="2:13" ht="12.75">
      <c r="B11" s="139" t="s">
        <v>564</v>
      </c>
      <c r="C11" s="110"/>
      <c r="D11" s="110"/>
      <c r="E11" s="110"/>
      <c r="F11" s="140">
        <f aca="true" t="shared" si="1" ref="F11:M11">SUM(F14:F59)</f>
        <v>1</v>
      </c>
      <c r="G11" s="140">
        <f t="shared" si="1"/>
        <v>7</v>
      </c>
      <c r="H11" s="140">
        <f t="shared" si="1"/>
        <v>50</v>
      </c>
      <c r="I11" s="140">
        <f t="shared" si="1"/>
        <v>92</v>
      </c>
      <c r="J11" s="140">
        <f t="shared" si="1"/>
        <v>13</v>
      </c>
      <c r="K11" s="140">
        <f t="shared" si="1"/>
        <v>0</v>
      </c>
      <c r="L11" s="140">
        <f t="shared" si="1"/>
        <v>8</v>
      </c>
      <c r="M11" s="140">
        <f t="shared" si="1"/>
        <v>171</v>
      </c>
    </row>
    <row r="12" spans="2:12" ht="11.25">
      <c r="B12" s="110"/>
      <c r="C12" s="110" t="s">
        <v>565</v>
      </c>
      <c r="D12" s="110"/>
      <c r="E12" s="110"/>
      <c r="F12" s="110"/>
      <c r="G12" s="110"/>
      <c r="H12" s="110"/>
      <c r="I12" s="110"/>
      <c r="J12" s="110"/>
      <c r="K12" s="110"/>
      <c r="L12" s="110"/>
    </row>
    <row r="13" spans="2:13" ht="11.25">
      <c r="B13" s="110"/>
      <c r="C13" s="110"/>
      <c r="D13" s="110" t="s">
        <v>615</v>
      </c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1.25">
      <c r="A14" s="124" t="s">
        <v>39</v>
      </c>
      <c r="B14" s="110"/>
      <c r="C14" s="110"/>
      <c r="D14" s="110"/>
      <c r="E14" s="110" t="s">
        <v>615</v>
      </c>
      <c r="F14" s="110">
        <v>0</v>
      </c>
      <c r="G14" s="110">
        <v>0</v>
      </c>
      <c r="H14" s="110">
        <v>0</v>
      </c>
      <c r="I14" s="110">
        <v>3</v>
      </c>
      <c r="J14" s="110">
        <v>0</v>
      </c>
      <c r="K14" s="110">
        <v>0</v>
      </c>
      <c r="L14" s="110">
        <v>0</v>
      </c>
      <c r="M14" s="110">
        <f>SUM(F14:L14)</f>
        <v>3</v>
      </c>
    </row>
    <row r="15" spans="1:13" ht="11.25">
      <c r="A15" s="124" t="s">
        <v>42</v>
      </c>
      <c r="B15" s="110"/>
      <c r="C15" s="110"/>
      <c r="D15" s="110"/>
      <c r="E15" s="110" t="s">
        <v>732</v>
      </c>
      <c r="F15" s="110">
        <v>0</v>
      </c>
      <c r="G15" s="110">
        <v>0</v>
      </c>
      <c r="H15" s="110">
        <v>2</v>
      </c>
      <c r="I15" s="110">
        <v>0</v>
      </c>
      <c r="J15" s="110">
        <v>0</v>
      </c>
      <c r="K15" s="110">
        <v>0</v>
      </c>
      <c r="L15" s="110">
        <v>1</v>
      </c>
      <c r="M15" s="110">
        <f>SUM(F15:L15)</f>
        <v>3</v>
      </c>
    </row>
    <row r="16" spans="2:12" ht="11.25">
      <c r="B16" s="110"/>
      <c r="C16" s="110"/>
      <c r="D16" s="110" t="s">
        <v>565</v>
      </c>
      <c r="E16" s="110"/>
      <c r="F16" s="110"/>
      <c r="G16" s="110"/>
      <c r="H16" s="110"/>
      <c r="I16" s="110"/>
      <c r="J16" s="110"/>
      <c r="K16" s="110"/>
      <c r="L16" s="110"/>
    </row>
    <row r="17" spans="1:13" ht="11.25">
      <c r="A17" s="124" t="s">
        <v>37</v>
      </c>
      <c r="B17" s="110"/>
      <c r="C17" s="110"/>
      <c r="D17" s="110"/>
      <c r="E17" s="110" t="s">
        <v>733</v>
      </c>
      <c r="F17" s="110">
        <v>0</v>
      </c>
      <c r="G17" s="110">
        <v>0</v>
      </c>
      <c r="H17" s="110">
        <v>0</v>
      </c>
      <c r="I17" s="110">
        <v>2</v>
      </c>
      <c r="J17" s="110">
        <v>0</v>
      </c>
      <c r="K17" s="110">
        <v>0</v>
      </c>
      <c r="L17" s="110">
        <v>0</v>
      </c>
      <c r="M17" s="110">
        <f>SUM(F17:L17)</f>
        <v>2</v>
      </c>
    </row>
    <row r="18" spans="1:13" ht="11.25">
      <c r="A18" s="124" t="s">
        <v>31</v>
      </c>
      <c r="B18" s="110"/>
      <c r="C18" s="110"/>
      <c r="D18" s="110"/>
      <c r="E18" s="110" t="s">
        <v>734</v>
      </c>
      <c r="F18" s="110">
        <v>0</v>
      </c>
      <c r="G18" s="110">
        <v>0</v>
      </c>
      <c r="H18" s="110">
        <v>0</v>
      </c>
      <c r="I18" s="110">
        <v>2</v>
      </c>
      <c r="J18" s="110">
        <v>0</v>
      </c>
      <c r="K18" s="110">
        <v>0</v>
      </c>
      <c r="L18" s="110">
        <v>0</v>
      </c>
      <c r="M18" s="110">
        <f>SUM(F18:L18)</f>
        <v>2</v>
      </c>
    </row>
    <row r="19" spans="2:12" ht="11.25">
      <c r="B19" s="110"/>
      <c r="C19" s="110" t="s">
        <v>688</v>
      </c>
      <c r="D19" s="110"/>
      <c r="E19" s="110"/>
      <c r="F19" s="110"/>
      <c r="G19" s="110"/>
      <c r="H19" s="110"/>
      <c r="I19" s="110"/>
      <c r="J19" s="110"/>
      <c r="K19" s="110"/>
      <c r="L19" s="110"/>
    </row>
    <row r="20" spans="2:12" ht="11.25">
      <c r="B20" s="110"/>
      <c r="C20" s="110"/>
      <c r="D20" s="110" t="s">
        <v>566</v>
      </c>
      <c r="E20" s="110"/>
      <c r="F20" s="110"/>
      <c r="G20" s="110"/>
      <c r="H20" s="110"/>
      <c r="I20" s="110"/>
      <c r="J20" s="110"/>
      <c r="K20" s="110"/>
      <c r="L20" s="110"/>
    </row>
    <row r="21" spans="1:13" ht="11.25">
      <c r="A21" s="124" t="s">
        <v>94</v>
      </c>
      <c r="B21" s="110"/>
      <c r="C21" s="110"/>
      <c r="D21" s="110"/>
      <c r="E21" s="110" t="s">
        <v>566</v>
      </c>
      <c r="F21" s="110">
        <v>0</v>
      </c>
      <c r="G21" s="110">
        <v>1</v>
      </c>
      <c r="H21" s="110">
        <v>2</v>
      </c>
      <c r="I21" s="110">
        <v>3</v>
      </c>
      <c r="J21" s="110">
        <v>1</v>
      </c>
      <c r="K21" s="110">
        <v>0</v>
      </c>
      <c r="L21" s="110">
        <v>0</v>
      </c>
      <c r="M21" s="110">
        <f>SUM(F21:L21)</f>
        <v>7</v>
      </c>
    </row>
    <row r="22" spans="2:12" ht="11.25">
      <c r="B22" s="110"/>
      <c r="C22" s="110"/>
      <c r="D22" s="110" t="s">
        <v>616</v>
      </c>
      <c r="E22" s="110"/>
      <c r="F22" s="110"/>
      <c r="G22" s="110"/>
      <c r="H22" s="110"/>
      <c r="I22" s="110"/>
      <c r="J22" s="110"/>
      <c r="K22" s="110"/>
      <c r="L22" s="110"/>
    </row>
    <row r="23" spans="1:13" ht="11.25">
      <c r="A23" s="124" t="s">
        <v>83</v>
      </c>
      <c r="B23" s="110"/>
      <c r="C23" s="110"/>
      <c r="D23" s="110"/>
      <c r="E23" s="110" t="s">
        <v>616</v>
      </c>
      <c r="F23" s="110">
        <v>0</v>
      </c>
      <c r="G23" s="110">
        <v>0</v>
      </c>
      <c r="H23" s="110">
        <v>1</v>
      </c>
      <c r="I23" s="110">
        <v>1</v>
      </c>
      <c r="J23" s="110">
        <v>0</v>
      </c>
      <c r="K23" s="110">
        <v>0</v>
      </c>
      <c r="L23" s="110">
        <v>0</v>
      </c>
      <c r="M23" s="110">
        <f>SUM(F23:L23)</f>
        <v>2</v>
      </c>
    </row>
    <row r="24" spans="1:13" ht="11.25">
      <c r="A24" s="124" t="s">
        <v>85</v>
      </c>
      <c r="B24" s="110"/>
      <c r="C24" s="110"/>
      <c r="D24" s="110"/>
      <c r="E24" s="110" t="s">
        <v>735</v>
      </c>
      <c r="F24" s="110">
        <v>0</v>
      </c>
      <c r="G24" s="110">
        <v>0</v>
      </c>
      <c r="H24" s="110">
        <v>1</v>
      </c>
      <c r="I24" s="110">
        <v>0</v>
      </c>
      <c r="J24" s="110">
        <v>1</v>
      </c>
      <c r="K24" s="110">
        <v>0</v>
      </c>
      <c r="L24" s="110">
        <v>1</v>
      </c>
      <c r="M24" s="110">
        <f>SUM(F24:L24)</f>
        <v>3</v>
      </c>
    </row>
    <row r="25" spans="1:13" ht="11.25">
      <c r="A25" s="124" t="s">
        <v>87</v>
      </c>
      <c r="B25" s="110"/>
      <c r="C25" s="110"/>
      <c r="D25" s="110"/>
      <c r="E25" s="110" t="s">
        <v>736</v>
      </c>
      <c r="F25" s="110">
        <v>0</v>
      </c>
      <c r="G25" s="110">
        <v>0</v>
      </c>
      <c r="H25" s="110">
        <v>0</v>
      </c>
      <c r="I25" s="110">
        <v>1</v>
      </c>
      <c r="J25" s="110">
        <v>0</v>
      </c>
      <c r="K25" s="110">
        <v>0</v>
      </c>
      <c r="L25" s="110">
        <v>2</v>
      </c>
      <c r="M25" s="110">
        <f>SUM(F25:L25)</f>
        <v>3</v>
      </c>
    </row>
    <row r="26" spans="2:12" ht="11.25">
      <c r="B26" s="110"/>
      <c r="C26" s="110"/>
      <c r="D26" s="110" t="s">
        <v>737</v>
      </c>
      <c r="E26" s="110"/>
      <c r="F26" s="110"/>
      <c r="G26" s="110"/>
      <c r="H26" s="110"/>
      <c r="I26" s="110"/>
      <c r="J26" s="110"/>
      <c r="K26" s="110"/>
      <c r="L26" s="110"/>
    </row>
    <row r="27" spans="1:13" ht="11.25">
      <c r="A27" s="124" t="s">
        <v>738</v>
      </c>
      <c r="B27" s="110"/>
      <c r="C27" s="110"/>
      <c r="D27" s="110"/>
      <c r="E27" s="110" t="s">
        <v>737</v>
      </c>
      <c r="F27" s="110">
        <v>0</v>
      </c>
      <c r="G27" s="110">
        <v>1</v>
      </c>
      <c r="H27" s="110">
        <v>3</v>
      </c>
      <c r="I27" s="141">
        <v>4</v>
      </c>
      <c r="J27" s="110">
        <v>0</v>
      </c>
      <c r="K27" s="110">
        <v>0</v>
      </c>
      <c r="L27" s="110">
        <v>0</v>
      </c>
      <c r="M27" s="110">
        <f>SUM(F27:L27)</f>
        <v>8</v>
      </c>
    </row>
    <row r="28" spans="2:12" ht="11.25">
      <c r="B28" s="110"/>
      <c r="C28" s="110" t="s">
        <v>567</v>
      </c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3" ht="11.25">
      <c r="A29" s="124" t="s">
        <v>46</v>
      </c>
      <c r="B29" s="110"/>
      <c r="C29" s="110"/>
      <c r="D29" s="110"/>
      <c r="E29" s="110" t="s">
        <v>567</v>
      </c>
      <c r="F29" s="110">
        <v>1</v>
      </c>
      <c r="G29" s="110">
        <v>3</v>
      </c>
      <c r="H29" s="110">
        <v>7</v>
      </c>
      <c r="I29" s="110">
        <v>16</v>
      </c>
      <c r="J29" s="110">
        <v>2</v>
      </c>
      <c r="K29" s="110">
        <v>0</v>
      </c>
      <c r="L29" s="110">
        <v>0</v>
      </c>
      <c r="M29" s="110">
        <f>SUM(F29:L29)</f>
        <v>29</v>
      </c>
    </row>
    <row r="30" spans="2:12" ht="11.25">
      <c r="B30" s="110"/>
      <c r="C30" s="110"/>
      <c r="D30" s="110" t="s">
        <v>739</v>
      </c>
      <c r="E30" s="110"/>
      <c r="F30" s="110"/>
      <c r="G30" s="110"/>
      <c r="H30" s="110"/>
      <c r="I30" s="110"/>
      <c r="J30" s="110"/>
      <c r="K30" s="110"/>
      <c r="L30" s="110"/>
    </row>
    <row r="31" spans="1:13" ht="11.25">
      <c r="A31" s="124" t="s">
        <v>56</v>
      </c>
      <c r="B31" s="110"/>
      <c r="C31" s="110"/>
      <c r="D31" s="110"/>
      <c r="E31" s="110" t="s">
        <v>740</v>
      </c>
      <c r="F31" s="110">
        <v>0</v>
      </c>
      <c r="G31" s="110">
        <v>1</v>
      </c>
      <c r="H31" s="110">
        <v>5</v>
      </c>
      <c r="I31" s="110">
        <v>1</v>
      </c>
      <c r="J31" s="110">
        <v>0</v>
      </c>
      <c r="K31" s="110">
        <v>0</v>
      </c>
      <c r="L31" s="110">
        <v>0</v>
      </c>
      <c r="M31" s="126">
        <f>SUM(F31:L31)</f>
        <v>7</v>
      </c>
    </row>
    <row r="32" spans="1:13" ht="11.25">
      <c r="A32" s="124" t="s">
        <v>52</v>
      </c>
      <c r="B32" s="110"/>
      <c r="C32" s="110"/>
      <c r="D32" s="110"/>
      <c r="E32" s="110" t="s">
        <v>741</v>
      </c>
      <c r="F32" s="110">
        <v>0</v>
      </c>
      <c r="G32" s="110">
        <v>0</v>
      </c>
      <c r="H32" s="110">
        <v>0</v>
      </c>
      <c r="I32" s="110">
        <v>3</v>
      </c>
      <c r="J32" s="110">
        <v>1</v>
      </c>
      <c r="K32" s="110">
        <v>0</v>
      </c>
      <c r="L32" s="110">
        <v>1</v>
      </c>
      <c r="M32" s="126">
        <f>SUM(F32:L32)</f>
        <v>5</v>
      </c>
    </row>
    <row r="33" spans="1:13" ht="11.25">
      <c r="A33" s="124" t="s">
        <v>58</v>
      </c>
      <c r="B33" s="110"/>
      <c r="C33" s="110"/>
      <c r="D33" s="110"/>
      <c r="E33" s="110" t="s">
        <v>742</v>
      </c>
      <c r="F33" s="110">
        <v>0</v>
      </c>
      <c r="G33" s="110">
        <v>0</v>
      </c>
      <c r="H33" s="110">
        <v>0</v>
      </c>
      <c r="I33" s="110">
        <v>3</v>
      </c>
      <c r="J33" s="110">
        <v>0</v>
      </c>
      <c r="K33" s="110">
        <v>0</v>
      </c>
      <c r="L33" s="110">
        <v>0</v>
      </c>
      <c r="M33" s="126">
        <f>SUM(F33:L33)</f>
        <v>3</v>
      </c>
    </row>
    <row r="34" spans="1:13" ht="11.25">
      <c r="A34" s="124" t="s">
        <v>60</v>
      </c>
      <c r="B34" s="110"/>
      <c r="C34" s="110"/>
      <c r="D34" s="110"/>
      <c r="E34" s="110" t="s">
        <v>742</v>
      </c>
      <c r="F34" s="110">
        <v>0</v>
      </c>
      <c r="G34" s="110">
        <v>0</v>
      </c>
      <c r="H34" s="110">
        <v>1</v>
      </c>
      <c r="I34" s="110">
        <v>1</v>
      </c>
      <c r="J34" s="110">
        <v>0</v>
      </c>
      <c r="K34" s="110">
        <v>0</v>
      </c>
      <c r="L34" s="110">
        <v>0</v>
      </c>
      <c r="M34" s="126">
        <f>SUM(F34:L34)</f>
        <v>2</v>
      </c>
    </row>
    <row r="35" spans="1:13" s="110" customFormat="1" ht="11.25">
      <c r="A35" s="142" t="s">
        <v>54</v>
      </c>
      <c r="E35" s="110" t="s">
        <v>743</v>
      </c>
      <c r="F35" s="110">
        <v>0</v>
      </c>
      <c r="G35" s="110">
        <v>1</v>
      </c>
      <c r="H35" s="110">
        <v>8</v>
      </c>
      <c r="I35" s="110">
        <v>6</v>
      </c>
      <c r="J35" s="110">
        <v>1</v>
      </c>
      <c r="K35" s="110">
        <v>0</v>
      </c>
      <c r="L35" s="110">
        <v>0</v>
      </c>
      <c r="M35" s="126">
        <f>SUM(F35:L35)</f>
        <v>16</v>
      </c>
    </row>
    <row r="36" spans="2:13" ht="11.25">
      <c r="B36" s="110"/>
      <c r="C36" s="110" t="s">
        <v>569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1.25">
      <c r="A37" s="124" t="s">
        <v>75</v>
      </c>
      <c r="B37" s="110"/>
      <c r="C37" s="110"/>
      <c r="D37" s="110"/>
      <c r="E37" s="110" t="s">
        <v>622</v>
      </c>
      <c r="F37" s="110">
        <v>0</v>
      </c>
      <c r="G37" s="110">
        <v>0</v>
      </c>
      <c r="H37" s="110">
        <v>1</v>
      </c>
      <c r="I37" s="110">
        <v>4</v>
      </c>
      <c r="J37" s="110">
        <v>0</v>
      </c>
      <c r="K37" s="110">
        <v>0</v>
      </c>
      <c r="L37" s="110">
        <v>0</v>
      </c>
      <c r="M37" s="126">
        <f aca="true" t="shared" si="2" ref="M37:M42">SUM(F37:L37)</f>
        <v>5</v>
      </c>
    </row>
    <row r="38" spans="1:13" ht="11.25">
      <c r="A38" s="124" t="s">
        <v>73</v>
      </c>
      <c r="B38" s="110"/>
      <c r="C38" s="110"/>
      <c r="D38" s="110"/>
      <c r="E38" s="110" t="s">
        <v>623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26">
        <f t="shared" si="2"/>
        <v>0</v>
      </c>
    </row>
    <row r="39" spans="1:13" ht="11.25">
      <c r="A39" s="124" t="s">
        <v>69</v>
      </c>
      <c r="B39" s="110"/>
      <c r="C39" s="110"/>
      <c r="D39" s="110"/>
      <c r="E39" s="110" t="s">
        <v>625</v>
      </c>
      <c r="F39" s="110">
        <v>0</v>
      </c>
      <c r="G39" s="110">
        <v>0</v>
      </c>
      <c r="H39" s="110">
        <v>2</v>
      </c>
      <c r="I39" s="110">
        <v>2</v>
      </c>
      <c r="J39" s="110">
        <v>0</v>
      </c>
      <c r="K39" s="110">
        <v>0</v>
      </c>
      <c r="L39" s="110">
        <v>0</v>
      </c>
      <c r="M39" s="126">
        <f t="shared" si="2"/>
        <v>4</v>
      </c>
    </row>
    <row r="40" spans="1:13" ht="11.25">
      <c r="A40" s="124" t="s">
        <v>71</v>
      </c>
      <c r="B40" s="110"/>
      <c r="C40" s="110"/>
      <c r="D40" s="110"/>
      <c r="E40" s="110" t="s">
        <v>744</v>
      </c>
      <c r="F40" s="110">
        <v>0</v>
      </c>
      <c r="G40" s="110">
        <v>0</v>
      </c>
      <c r="H40" s="110">
        <v>2</v>
      </c>
      <c r="I40" s="110">
        <v>1</v>
      </c>
      <c r="J40" s="110">
        <v>1</v>
      </c>
      <c r="K40" s="110">
        <v>0</v>
      </c>
      <c r="L40" s="110">
        <v>0</v>
      </c>
      <c r="M40" s="126">
        <f t="shared" si="2"/>
        <v>4</v>
      </c>
    </row>
    <row r="41" spans="1:13" ht="11.25">
      <c r="A41" s="124" t="s">
        <v>77</v>
      </c>
      <c r="B41" s="110"/>
      <c r="C41" s="110"/>
      <c r="D41" s="110"/>
      <c r="E41" s="110" t="s">
        <v>745</v>
      </c>
      <c r="F41" s="110">
        <v>0</v>
      </c>
      <c r="G41" s="110">
        <v>0</v>
      </c>
      <c r="H41" s="110">
        <v>0</v>
      </c>
      <c r="I41" s="110">
        <v>1</v>
      </c>
      <c r="J41" s="110">
        <v>0</v>
      </c>
      <c r="K41" s="110">
        <v>0</v>
      </c>
      <c r="L41" s="110">
        <v>1</v>
      </c>
      <c r="M41" s="126">
        <f t="shared" si="2"/>
        <v>2</v>
      </c>
    </row>
    <row r="42" spans="1:13" ht="11.25">
      <c r="A42" s="124" t="s">
        <v>65</v>
      </c>
      <c r="B42" s="110"/>
      <c r="C42" s="110"/>
      <c r="D42" s="110"/>
      <c r="E42" s="110" t="s">
        <v>627</v>
      </c>
      <c r="F42" s="110">
        <v>0</v>
      </c>
      <c r="G42" s="110">
        <v>0</v>
      </c>
      <c r="H42" s="110">
        <v>0</v>
      </c>
      <c r="I42" s="110">
        <v>3</v>
      </c>
      <c r="J42" s="110">
        <v>0</v>
      </c>
      <c r="K42" s="110">
        <v>0</v>
      </c>
      <c r="L42" s="110">
        <v>0</v>
      </c>
      <c r="M42" s="126">
        <f t="shared" si="2"/>
        <v>3</v>
      </c>
    </row>
    <row r="43" spans="2:12" ht="11.25">
      <c r="B43" s="110"/>
      <c r="C43" s="143" t="s">
        <v>568</v>
      </c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3" ht="11.25">
      <c r="A44" s="124" t="s">
        <v>103</v>
      </c>
      <c r="B44" s="110"/>
      <c r="C44" s="143"/>
      <c r="D44" s="110" t="s">
        <v>618</v>
      </c>
      <c r="E44" s="110"/>
      <c r="F44" s="110">
        <v>0</v>
      </c>
      <c r="G44" s="110">
        <v>0</v>
      </c>
      <c r="H44" s="110">
        <v>2</v>
      </c>
      <c r="I44" s="110">
        <v>1</v>
      </c>
      <c r="J44" s="110">
        <v>0</v>
      </c>
      <c r="K44" s="110">
        <v>0</v>
      </c>
      <c r="L44" s="110">
        <v>1</v>
      </c>
      <c r="M44" s="126">
        <f>SUM(F44:L44)</f>
        <v>4</v>
      </c>
    </row>
    <row r="45" spans="2:12" ht="11.25">
      <c r="B45" s="110"/>
      <c r="C45" s="110"/>
      <c r="D45" s="110" t="s">
        <v>620</v>
      </c>
      <c r="E45" s="110"/>
      <c r="F45" s="110"/>
      <c r="G45" s="110"/>
      <c r="H45" s="110"/>
      <c r="I45" s="110"/>
      <c r="J45" s="110"/>
      <c r="K45" s="110"/>
      <c r="L45" s="110"/>
    </row>
    <row r="46" spans="1:13" ht="11.25">
      <c r="A46" s="124" t="s">
        <v>108</v>
      </c>
      <c r="B46" s="110"/>
      <c r="C46" s="110"/>
      <c r="D46" s="110"/>
      <c r="E46" s="110" t="s">
        <v>746</v>
      </c>
      <c r="F46" s="110">
        <v>0</v>
      </c>
      <c r="G46" s="110">
        <v>0</v>
      </c>
      <c r="H46" s="110">
        <v>1</v>
      </c>
      <c r="I46" s="110">
        <v>2</v>
      </c>
      <c r="J46" s="110">
        <v>2</v>
      </c>
      <c r="K46" s="110">
        <v>0</v>
      </c>
      <c r="L46" s="110">
        <v>0</v>
      </c>
      <c r="M46" s="126">
        <f>SUM(F46:L46)</f>
        <v>5</v>
      </c>
    </row>
    <row r="47" spans="1:13" ht="11.25">
      <c r="A47" s="124" t="s">
        <v>105</v>
      </c>
      <c r="B47" s="110"/>
      <c r="C47" s="110"/>
      <c r="D47" s="110"/>
      <c r="E47" s="110" t="s">
        <v>620</v>
      </c>
      <c r="F47" s="110">
        <v>0</v>
      </c>
      <c r="G47" s="110">
        <v>0</v>
      </c>
      <c r="H47" s="110">
        <v>0</v>
      </c>
      <c r="I47" s="110">
        <v>1</v>
      </c>
      <c r="J47" s="110">
        <v>0</v>
      </c>
      <c r="K47" s="110">
        <v>0</v>
      </c>
      <c r="L47" s="110">
        <v>0</v>
      </c>
      <c r="M47" s="126">
        <f>SUM(F47:L47)</f>
        <v>1</v>
      </c>
    </row>
    <row r="48" spans="1:13" ht="11.25">
      <c r="A48" s="124" t="s">
        <v>110</v>
      </c>
      <c r="B48" s="110"/>
      <c r="C48" s="110"/>
      <c r="D48" s="110"/>
      <c r="E48" s="144" t="s">
        <v>747</v>
      </c>
      <c r="F48" s="110">
        <v>0</v>
      </c>
      <c r="G48" s="110">
        <v>0</v>
      </c>
      <c r="H48" s="110">
        <v>6</v>
      </c>
      <c r="I48" s="110">
        <v>11</v>
      </c>
      <c r="J48" s="110">
        <v>1</v>
      </c>
      <c r="K48" s="110">
        <v>0</v>
      </c>
      <c r="L48" s="110">
        <v>1</v>
      </c>
      <c r="M48" s="126">
        <f>SUM(F48:L48)</f>
        <v>19</v>
      </c>
    </row>
    <row r="49" spans="1:13" ht="11.25">
      <c r="A49" s="124" t="s">
        <v>112</v>
      </c>
      <c r="B49" s="110"/>
      <c r="C49" s="110"/>
      <c r="D49" s="110"/>
      <c r="E49" s="144" t="s">
        <v>748</v>
      </c>
      <c r="F49" s="110">
        <v>0</v>
      </c>
      <c r="G49" s="110">
        <v>0</v>
      </c>
      <c r="H49" s="110">
        <v>0</v>
      </c>
      <c r="I49" s="110">
        <v>1</v>
      </c>
      <c r="J49" s="110">
        <v>0</v>
      </c>
      <c r="K49" s="110">
        <v>0</v>
      </c>
      <c r="L49" s="110">
        <v>0</v>
      </c>
      <c r="M49" s="126">
        <f>SUM(F49:L49)</f>
        <v>1</v>
      </c>
    </row>
    <row r="50" spans="2:12" ht="11.25">
      <c r="B50" s="110"/>
      <c r="C50" s="110"/>
      <c r="D50" s="110" t="s">
        <v>749</v>
      </c>
      <c r="E50" s="110"/>
      <c r="F50" s="110"/>
      <c r="G50" s="110"/>
      <c r="H50" s="110"/>
      <c r="I50" s="110"/>
      <c r="J50" s="110"/>
      <c r="K50" s="110"/>
      <c r="L50" s="110"/>
    </row>
    <row r="51" spans="1:13" ht="11.25">
      <c r="A51" s="124" t="s">
        <v>120</v>
      </c>
      <c r="B51" s="110"/>
      <c r="C51" s="110"/>
      <c r="D51" s="110"/>
      <c r="E51" s="110" t="s">
        <v>750</v>
      </c>
      <c r="F51" s="110">
        <v>0</v>
      </c>
      <c r="G51" s="110">
        <v>0</v>
      </c>
      <c r="H51" s="110">
        <v>0</v>
      </c>
      <c r="I51" s="110">
        <v>3</v>
      </c>
      <c r="J51" s="110">
        <v>0</v>
      </c>
      <c r="K51" s="110">
        <v>0</v>
      </c>
      <c r="L51" s="110">
        <v>0</v>
      </c>
      <c r="M51" s="126">
        <f>SUM(F51:L51)</f>
        <v>3</v>
      </c>
    </row>
    <row r="52" spans="1:13" ht="11.25">
      <c r="A52" s="124" t="s">
        <v>118</v>
      </c>
      <c r="B52" s="110"/>
      <c r="C52" s="110"/>
      <c r="D52" s="110"/>
      <c r="E52" s="110" t="s">
        <v>751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0</v>
      </c>
      <c r="L52" s="110">
        <v>0</v>
      </c>
      <c r="M52" s="126">
        <f>SUM(F52:L52)</f>
        <v>2</v>
      </c>
    </row>
    <row r="53" spans="1:13" ht="11.25">
      <c r="A53" s="124" t="s">
        <v>116</v>
      </c>
      <c r="B53" s="110"/>
      <c r="C53" s="110"/>
      <c r="D53" s="110"/>
      <c r="E53" s="110" t="s">
        <v>752</v>
      </c>
      <c r="F53" s="110">
        <v>0</v>
      </c>
      <c r="G53" s="110">
        <v>0</v>
      </c>
      <c r="H53" s="110">
        <v>0</v>
      </c>
      <c r="I53" s="110">
        <v>1</v>
      </c>
      <c r="J53" s="110">
        <v>0</v>
      </c>
      <c r="K53" s="110">
        <v>0</v>
      </c>
      <c r="L53" s="110">
        <v>0</v>
      </c>
      <c r="M53" s="126">
        <f>SUM(F53:L53)</f>
        <v>1</v>
      </c>
    </row>
    <row r="54" spans="2:12" ht="11.25">
      <c r="B54" s="110"/>
      <c r="C54" s="110" t="s">
        <v>571</v>
      </c>
      <c r="E54" s="110"/>
      <c r="F54" s="110"/>
      <c r="G54" s="110"/>
      <c r="H54" s="110"/>
      <c r="I54" s="110"/>
      <c r="J54" s="110"/>
      <c r="K54" s="110"/>
      <c r="L54" s="110"/>
    </row>
    <row r="55" spans="1:13" ht="11.25">
      <c r="A55" s="124" t="s">
        <v>138</v>
      </c>
      <c r="B55" s="110"/>
      <c r="C55" s="110"/>
      <c r="D55" s="110"/>
      <c r="E55" s="110" t="s">
        <v>753</v>
      </c>
      <c r="F55" s="110">
        <v>0</v>
      </c>
      <c r="G55" s="110">
        <v>0</v>
      </c>
      <c r="H55" s="110">
        <v>5</v>
      </c>
      <c r="I55" s="110">
        <v>8</v>
      </c>
      <c r="J55" s="110">
        <v>2</v>
      </c>
      <c r="K55" s="110">
        <v>0</v>
      </c>
      <c r="L55" s="110">
        <v>0</v>
      </c>
      <c r="M55" s="126">
        <f>SUM(F55:L55)</f>
        <v>15</v>
      </c>
    </row>
    <row r="56" spans="1:13" ht="11.25">
      <c r="A56" s="124" t="s">
        <v>144</v>
      </c>
      <c r="B56" s="110"/>
      <c r="C56" s="110"/>
      <c r="D56" s="110"/>
      <c r="E56" s="110" t="s">
        <v>754</v>
      </c>
      <c r="F56" s="110">
        <v>0</v>
      </c>
      <c r="G56" s="110">
        <v>0</v>
      </c>
      <c r="H56" s="110">
        <v>0</v>
      </c>
      <c r="I56" s="110">
        <v>1</v>
      </c>
      <c r="J56" s="110">
        <v>1</v>
      </c>
      <c r="K56" s="110">
        <v>0</v>
      </c>
      <c r="L56" s="110">
        <v>0</v>
      </c>
      <c r="M56" s="126">
        <f>SUM(F56:L56)</f>
        <v>2</v>
      </c>
    </row>
    <row r="57" spans="1:13" ht="11.25">
      <c r="A57" s="124" t="s">
        <v>142</v>
      </c>
      <c r="B57" s="110"/>
      <c r="C57" s="110"/>
      <c r="D57" s="110"/>
      <c r="E57" s="110" t="s">
        <v>755</v>
      </c>
      <c r="F57" s="110">
        <v>0</v>
      </c>
      <c r="G57" s="110">
        <v>0</v>
      </c>
      <c r="H57" s="110">
        <v>0</v>
      </c>
      <c r="I57" s="110">
        <v>1</v>
      </c>
      <c r="J57" s="110">
        <v>0</v>
      </c>
      <c r="K57" s="110">
        <v>0</v>
      </c>
      <c r="L57" s="110">
        <v>0</v>
      </c>
      <c r="M57" s="126">
        <f>SUM(F57:L57)</f>
        <v>1</v>
      </c>
    </row>
    <row r="58" spans="2:12" ht="11.25">
      <c r="B58" s="110"/>
      <c r="C58" s="110"/>
      <c r="D58" s="110" t="s">
        <v>629</v>
      </c>
      <c r="E58" s="110"/>
      <c r="F58" s="110"/>
      <c r="G58" s="110"/>
      <c r="H58" s="110"/>
      <c r="I58" s="110"/>
      <c r="J58" s="110"/>
      <c r="K58" s="110"/>
      <c r="L58" s="110"/>
    </row>
    <row r="59" spans="1:13" ht="11.25">
      <c r="A59" s="124" t="s">
        <v>124</v>
      </c>
      <c r="B59" s="110"/>
      <c r="C59" s="110"/>
      <c r="D59" s="110"/>
      <c r="E59" s="110" t="s">
        <v>629</v>
      </c>
      <c r="F59" s="110">
        <v>0</v>
      </c>
      <c r="G59" s="110">
        <v>0</v>
      </c>
      <c r="H59" s="110">
        <v>1</v>
      </c>
      <c r="I59" s="110">
        <v>3</v>
      </c>
      <c r="J59" s="110">
        <v>0</v>
      </c>
      <c r="K59" s="110">
        <v>0</v>
      </c>
      <c r="L59" s="110">
        <v>0</v>
      </c>
      <c r="M59" s="126">
        <f>SUM(F59:L59)</f>
        <v>4</v>
      </c>
    </row>
    <row r="60" spans="2:13" ht="12.75">
      <c r="B60" s="139" t="s">
        <v>756</v>
      </c>
      <c r="C60" s="110"/>
      <c r="D60" s="110"/>
      <c r="E60" s="110"/>
      <c r="F60" s="140">
        <f aca="true" t="shared" si="3" ref="F60:M60">SUM(F62:F117)</f>
        <v>2</v>
      </c>
      <c r="G60" s="140">
        <f t="shared" si="3"/>
        <v>10</v>
      </c>
      <c r="H60" s="140">
        <f t="shared" si="3"/>
        <v>56</v>
      </c>
      <c r="I60" s="140">
        <f t="shared" si="3"/>
        <v>68</v>
      </c>
      <c r="J60" s="140">
        <f t="shared" si="3"/>
        <v>8</v>
      </c>
      <c r="K60" s="140">
        <f t="shared" si="3"/>
        <v>0</v>
      </c>
      <c r="L60" s="140">
        <f t="shared" si="3"/>
        <v>13</v>
      </c>
      <c r="M60" s="140">
        <f t="shared" si="3"/>
        <v>157</v>
      </c>
    </row>
    <row r="61" spans="2:13" ht="12.75">
      <c r="B61" s="139"/>
      <c r="C61" s="110" t="s">
        <v>757</v>
      </c>
      <c r="D61" s="110"/>
      <c r="E61" s="110"/>
      <c r="F61" s="140"/>
      <c r="G61" s="140"/>
      <c r="H61" s="140"/>
      <c r="I61" s="140"/>
      <c r="J61" s="140"/>
      <c r="K61" s="140"/>
      <c r="L61" s="140"/>
      <c r="M61" s="140"/>
    </row>
    <row r="62" spans="1:13" ht="10.5" customHeight="1">
      <c r="A62" s="124" t="s">
        <v>152</v>
      </c>
      <c r="B62" s="110"/>
      <c r="D62" s="110"/>
      <c r="E62" s="110" t="s">
        <v>757</v>
      </c>
      <c r="F62" s="110">
        <v>0</v>
      </c>
      <c r="G62" s="110">
        <v>0</v>
      </c>
      <c r="H62" s="110">
        <v>2</v>
      </c>
      <c r="I62" s="110">
        <v>3</v>
      </c>
      <c r="J62" s="110">
        <v>0</v>
      </c>
      <c r="K62" s="110">
        <v>0</v>
      </c>
      <c r="L62" s="110">
        <v>0</v>
      </c>
      <c r="M62" s="126">
        <f>SUM(F62:L62)</f>
        <v>5</v>
      </c>
    </row>
    <row r="63" spans="2:4" ht="11.25">
      <c r="B63" s="110"/>
      <c r="C63" s="110" t="s">
        <v>575</v>
      </c>
      <c r="D63" s="110"/>
    </row>
    <row r="64" spans="1:13" ht="11.25">
      <c r="A64" s="124" t="s">
        <v>156</v>
      </c>
      <c r="B64" s="110"/>
      <c r="C64" s="110"/>
      <c r="D64" s="110"/>
      <c r="E64" s="110" t="s">
        <v>575</v>
      </c>
      <c r="F64" s="110">
        <v>0</v>
      </c>
      <c r="G64" s="110">
        <v>0</v>
      </c>
      <c r="H64" s="110">
        <v>1</v>
      </c>
      <c r="I64" s="110">
        <v>2</v>
      </c>
      <c r="J64" s="110">
        <v>0</v>
      </c>
      <c r="K64" s="110">
        <v>0</v>
      </c>
      <c r="L64" s="110">
        <v>1</v>
      </c>
      <c r="M64" s="126">
        <f>SUM(F64:L64)</f>
        <v>4</v>
      </c>
    </row>
    <row r="65" spans="1:13" ht="11.25">
      <c r="A65" s="124" t="s">
        <v>162</v>
      </c>
      <c r="B65" s="110"/>
      <c r="C65" s="110"/>
      <c r="D65" s="110"/>
      <c r="E65" s="110" t="s">
        <v>758</v>
      </c>
      <c r="F65" s="110">
        <v>0</v>
      </c>
      <c r="G65" s="110">
        <v>0</v>
      </c>
      <c r="H65" s="110">
        <v>0</v>
      </c>
      <c r="I65" s="110">
        <v>5</v>
      </c>
      <c r="J65" s="110">
        <v>0</v>
      </c>
      <c r="K65" s="110">
        <v>0</v>
      </c>
      <c r="L65" s="110">
        <v>3</v>
      </c>
      <c r="M65" s="126">
        <f>SUM(F65:L65)</f>
        <v>8</v>
      </c>
    </row>
    <row r="66" spans="2:12" ht="11.25">
      <c r="B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2:13" ht="11.25">
      <c r="B67" s="110"/>
      <c r="C67" s="137" t="s">
        <v>803</v>
      </c>
      <c r="D67" s="137"/>
      <c r="E67" s="137"/>
      <c r="F67" s="137"/>
      <c r="G67" s="137"/>
      <c r="H67" s="137"/>
      <c r="I67" s="137"/>
      <c r="J67" s="137"/>
      <c r="K67" s="137"/>
      <c r="L67" s="137"/>
      <c r="M67" s="94"/>
    </row>
    <row r="68" spans="2:12" ht="11.25">
      <c r="B68" s="110"/>
      <c r="C68" s="110"/>
      <c r="D68" s="110" t="s">
        <v>576</v>
      </c>
      <c r="E68" s="110"/>
      <c r="F68" s="110"/>
      <c r="G68" s="110"/>
      <c r="H68" s="110"/>
      <c r="I68" s="110"/>
      <c r="J68" s="110"/>
      <c r="K68" s="110"/>
      <c r="L68" s="110"/>
    </row>
    <row r="69" spans="1:13" ht="11.25">
      <c r="A69" s="124" t="s">
        <v>166</v>
      </c>
      <c r="B69" s="110"/>
      <c r="C69" s="110"/>
      <c r="D69" s="110"/>
      <c r="E69" s="110" t="s">
        <v>576</v>
      </c>
      <c r="F69" s="110">
        <v>0</v>
      </c>
      <c r="G69" s="110">
        <v>0</v>
      </c>
      <c r="H69" s="110">
        <v>3</v>
      </c>
      <c r="I69" s="110">
        <v>1</v>
      </c>
      <c r="J69" s="110">
        <v>0</v>
      </c>
      <c r="K69" s="110">
        <v>0</v>
      </c>
      <c r="L69" s="110">
        <v>1</v>
      </c>
      <c r="M69" s="126">
        <f>SUM(F69:L69)</f>
        <v>5</v>
      </c>
    </row>
    <row r="70" spans="1:13" ht="11.25">
      <c r="A70" s="124" t="s">
        <v>168</v>
      </c>
      <c r="B70" s="110"/>
      <c r="C70" s="110"/>
      <c r="D70" s="110"/>
      <c r="E70" s="110" t="s">
        <v>758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1</v>
      </c>
      <c r="M70" s="126">
        <f>SUM(F70:L70)</f>
        <v>1</v>
      </c>
    </row>
    <row r="71" spans="2:12" ht="9" customHeight="1">
      <c r="B71" s="110"/>
      <c r="C71" s="110" t="s">
        <v>577</v>
      </c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2" ht="11.25">
      <c r="B72" s="110"/>
      <c r="C72" s="110"/>
      <c r="D72" s="110" t="s">
        <v>759</v>
      </c>
      <c r="E72" s="110"/>
      <c r="F72" s="110"/>
      <c r="G72" s="110"/>
      <c r="H72" s="110"/>
      <c r="I72" s="110"/>
      <c r="J72" s="110"/>
      <c r="K72" s="110"/>
      <c r="L72" s="110"/>
    </row>
    <row r="73" spans="1:13" ht="11.25">
      <c r="A73" s="124" t="s">
        <v>171</v>
      </c>
      <c r="B73" s="110"/>
      <c r="C73" s="110"/>
      <c r="D73" s="110"/>
      <c r="E73" s="110" t="s">
        <v>759</v>
      </c>
      <c r="F73" s="110">
        <v>0</v>
      </c>
      <c r="G73" s="110">
        <v>0</v>
      </c>
      <c r="H73" s="110">
        <v>4</v>
      </c>
      <c r="I73" s="110">
        <v>4</v>
      </c>
      <c r="J73" s="110">
        <v>0</v>
      </c>
      <c r="K73" s="110">
        <v>0</v>
      </c>
      <c r="L73" s="110">
        <v>0</v>
      </c>
      <c r="M73" s="126">
        <f>SUM(F73:L73)</f>
        <v>8</v>
      </c>
    </row>
    <row r="74" spans="2:12" ht="11.25">
      <c r="B74" s="110"/>
      <c r="C74" s="110"/>
      <c r="D74" s="110" t="s">
        <v>632</v>
      </c>
      <c r="E74" s="110"/>
      <c r="F74" s="110"/>
      <c r="G74" s="110"/>
      <c r="H74" s="110"/>
      <c r="I74" s="110"/>
      <c r="J74" s="110"/>
      <c r="K74" s="110"/>
      <c r="L74" s="110"/>
    </row>
    <row r="75" spans="1:13" ht="11.25">
      <c r="A75" s="124" t="s">
        <v>173</v>
      </c>
      <c r="B75" s="110"/>
      <c r="C75" s="110"/>
      <c r="D75" s="110"/>
      <c r="E75" s="110" t="s">
        <v>632</v>
      </c>
      <c r="F75" s="110">
        <v>0</v>
      </c>
      <c r="G75" s="110">
        <v>0</v>
      </c>
      <c r="H75" s="110">
        <v>1</v>
      </c>
      <c r="I75" s="110">
        <v>1</v>
      </c>
      <c r="J75" s="110">
        <v>1</v>
      </c>
      <c r="K75" s="110">
        <v>0</v>
      </c>
      <c r="L75" s="110">
        <v>0</v>
      </c>
      <c r="M75" s="126">
        <f>SUM(F75:L75)</f>
        <v>3</v>
      </c>
    </row>
    <row r="76" spans="2:12" ht="11.25">
      <c r="B76" s="110"/>
      <c r="C76" s="110"/>
      <c r="D76" s="110" t="s">
        <v>630</v>
      </c>
      <c r="E76" s="110"/>
      <c r="F76" s="110"/>
      <c r="G76" s="110"/>
      <c r="H76" s="110"/>
      <c r="I76" s="110"/>
      <c r="J76" s="110"/>
      <c r="K76" s="110"/>
      <c r="L76" s="110"/>
    </row>
    <row r="77" spans="1:13" ht="11.25">
      <c r="A77" s="124" t="s">
        <v>177</v>
      </c>
      <c r="B77" s="110"/>
      <c r="C77" s="110"/>
      <c r="D77" s="110"/>
      <c r="E77" s="110" t="s">
        <v>630</v>
      </c>
      <c r="F77" s="110">
        <v>0</v>
      </c>
      <c r="G77" s="110">
        <v>0</v>
      </c>
      <c r="H77" s="110">
        <v>1</v>
      </c>
      <c r="I77" s="110">
        <v>1</v>
      </c>
      <c r="J77" s="110">
        <v>0</v>
      </c>
      <c r="K77" s="110">
        <v>0</v>
      </c>
      <c r="L77" s="110">
        <v>0</v>
      </c>
      <c r="M77" s="126">
        <f>SUM(F77:L77)</f>
        <v>2</v>
      </c>
    </row>
    <row r="78" spans="2:12" ht="9.75" customHeight="1">
      <c r="B78" s="110"/>
      <c r="C78" s="110" t="s">
        <v>578</v>
      </c>
      <c r="E78" s="110"/>
      <c r="F78" s="110"/>
      <c r="G78" s="110"/>
      <c r="H78" s="110"/>
      <c r="I78" s="110"/>
      <c r="J78" s="110"/>
      <c r="K78" s="110"/>
      <c r="L78" s="110"/>
    </row>
    <row r="79" spans="1:13" ht="11.25">
      <c r="A79" s="124" t="s">
        <v>188</v>
      </c>
      <c r="B79" s="110"/>
      <c r="C79" s="110"/>
      <c r="D79" s="110"/>
      <c r="E79" s="110" t="s">
        <v>578</v>
      </c>
      <c r="F79" s="110">
        <v>1</v>
      </c>
      <c r="G79" s="110">
        <v>0</v>
      </c>
      <c r="H79" s="110">
        <v>2</v>
      </c>
      <c r="I79" s="110">
        <v>1</v>
      </c>
      <c r="J79" s="110">
        <v>0</v>
      </c>
      <c r="K79" s="110">
        <v>0</v>
      </c>
      <c r="L79" s="110">
        <v>1</v>
      </c>
      <c r="M79" s="126">
        <f>SUM(F79:L79)</f>
        <v>5</v>
      </c>
    </row>
    <row r="80" spans="2:12" ht="11.25">
      <c r="B80" s="110"/>
      <c r="C80" s="110" t="s">
        <v>579</v>
      </c>
      <c r="E80" s="110"/>
      <c r="F80" s="110"/>
      <c r="G80" s="110"/>
      <c r="H80" s="110"/>
      <c r="I80" s="110"/>
      <c r="J80" s="110"/>
      <c r="K80" s="110"/>
      <c r="L80" s="110"/>
    </row>
    <row r="81" spans="1:13" ht="11.25">
      <c r="A81" s="124" t="s">
        <v>200</v>
      </c>
      <c r="B81" s="110"/>
      <c r="C81" s="110"/>
      <c r="D81" s="110"/>
      <c r="E81" s="110" t="s">
        <v>579</v>
      </c>
      <c r="F81" s="110">
        <v>0</v>
      </c>
      <c r="G81" s="110">
        <v>2</v>
      </c>
      <c r="H81" s="110">
        <v>7</v>
      </c>
      <c r="I81" s="110">
        <v>4</v>
      </c>
      <c r="J81" s="110">
        <v>0</v>
      </c>
      <c r="K81" s="110">
        <v>0</v>
      </c>
      <c r="L81" s="110">
        <v>0</v>
      </c>
      <c r="M81" s="126">
        <f>SUM(F81:L81)</f>
        <v>13</v>
      </c>
    </row>
    <row r="82" spans="1:13" ht="11.25">
      <c r="A82" s="124" t="s">
        <v>202</v>
      </c>
      <c r="B82" s="110"/>
      <c r="C82" s="110"/>
      <c r="D82" s="110"/>
      <c r="E82" s="110" t="s">
        <v>760</v>
      </c>
      <c r="F82" s="110">
        <v>0</v>
      </c>
      <c r="G82" s="110">
        <v>1</v>
      </c>
      <c r="H82" s="110">
        <v>1</v>
      </c>
      <c r="I82" s="110">
        <v>0</v>
      </c>
      <c r="J82" s="110">
        <v>0</v>
      </c>
      <c r="K82" s="110">
        <v>0</v>
      </c>
      <c r="L82" s="110">
        <v>0</v>
      </c>
      <c r="M82" s="126">
        <f>SUM(F82:L82)</f>
        <v>2</v>
      </c>
    </row>
    <row r="83" spans="1:13" ht="11.25">
      <c r="A83" s="124" t="s">
        <v>204</v>
      </c>
      <c r="B83" s="110"/>
      <c r="C83" s="110"/>
      <c r="D83" s="110"/>
      <c r="E83" s="110" t="s">
        <v>758</v>
      </c>
      <c r="F83" s="110">
        <v>0</v>
      </c>
      <c r="G83" s="110">
        <v>2</v>
      </c>
      <c r="H83" s="110">
        <v>3</v>
      </c>
      <c r="I83" s="110">
        <v>5</v>
      </c>
      <c r="J83" s="110">
        <v>2</v>
      </c>
      <c r="K83" s="110">
        <v>0</v>
      </c>
      <c r="L83" s="110">
        <v>1</v>
      </c>
      <c r="M83" s="126">
        <f>SUM(F83:L83)</f>
        <v>13</v>
      </c>
    </row>
    <row r="84" spans="2:12" ht="11.25">
      <c r="B84" s="110"/>
      <c r="C84" s="110" t="s">
        <v>580</v>
      </c>
      <c r="D84" s="110"/>
      <c r="E84" s="110"/>
      <c r="F84" s="110"/>
      <c r="G84" s="110"/>
      <c r="H84" s="110"/>
      <c r="I84" s="110"/>
      <c r="J84" s="110"/>
      <c r="K84" s="110"/>
      <c r="L84" s="110"/>
    </row>
    <row r="85" spans="2:12" ht="11.25">
      <c r="B85" s="110"/>
      <c r="C85" s="110"/>
      <c r="D85" s="110" t="s">
        <v>636</v>
      </c>
      <c r="E85" s="110"/>
      <c r="F85" s="110"/>
      <c r="G85" s="110"/>
      <c r="H85" s="110"/>
      <c r="I85" s="110"/>
      <c r="J85" s="110"/>
      <c r="K85" s="110"/>
      <c r="L85" s="110"/>
    </row>
    <row r="86" spans="1:13" ht="11.25">
      <c r="A86" s="124" t="s">
        <v>209</v>
      </c>
      <c r="B86" s="110"/>
      <c r="C86" s="110"/>
      <c r="D86" s="110"/>
      <c r="E86" s="110" t="s">
        <v>758</v>
      </c>
      <c r="F86" s="110">
        <v>0</v>
      </c>
      <c r="G86" s="110">
        <v>1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26">
        <f>SUM(F86:L86)</f>
        <v>1</v>
      </c>
    </row>
    <row r="87" spans="2:12" ht="11.25">
      <c r="B87" s="110"/>
      <c r="C87" s="110"/>
      <c r="D87" s="110" t="s">
        <v>637</v>
      </c>
      <c r="E87" s="110"/>
      <c r="F87" s="110"/>
      <c r="G87" s="110"/>
      <c r="H87" s="110"/>
      <c r="I87" s="110"/>
      <c r="J87" s="110"/>
      <c r="K87" s="110"/>
      <c r="L87" s="110"/>
    </row>
    <row r="88" spans="1:13" ht="11.25">
      <c r="A88" s="124" t="s">
        <v>210</v>
      </c>
      <c r="B88" s="110"/>
      <c r="C88" s="110"/>
      <c r="D88" s="110"/>
      <c r="E88" s="110" t="s">
        <v>637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26">
        <f>SUM(F88:L88)</f>
        <v>0</v>
      </c>
    </row>
    <row r="89" spans="2:12" ht="11.25">
      <c r="B89" s="110"/>
      <c r="C89" s="110"/>
      <c r="D89" s="110" t="s">
        <v>638</v>
      </c>
      <c r="E89" s="110"/>
      <c r="F89" s="110"/>
      <c r="G89" s="110"/>
      <c r="H89" s="110"/>
      <c r="I89" s="110"/>
      <c r="J89" s="110"/>
      <c r="K89" s="110"/>
      <c r="L89" s="110"/>
    </row>
    <row r="90" spans="1:13" ht="11.25">
      <c r="A90" s="124" t="s">
        <v>215</v>
      </c>
      <c r="B90" s="110"/>
      <c r="C90" s="110"/>
      <c r="D90" s="110"/>
      <c r="E90" s="110" t="s">
        <v>638</v>
      </c>
      <c r="F90" s="110">
        <v>0</v>
      </c>
      <c r="G90" s="110">
        <v>1</v>
      </c>
      <c r="H90" s="110">
        <v>0</v>
      </c>
      <c r="I90" s="110">
        <v>0</v>
      </c>
      <c r="J90" s="110">
        <v>0</v>
      </c>
      <c r="K90" s="110">
        <v>0</v>
      </c>
      <c r="L90" s="110">
        <v>1</v>
      </c>
      <c r="M90" s="126">
        <f>SUM(F90:L90)</f>
        <v>2</v>
      </c>
    </row>
    <row r="91" spans="1:13" ht="11.25">
      <c r="A91" s="124" t="s">
        <v>217</v>
      </c>
      <c r="B91" s="110"/>
      <c r="C91" s="110"/>
      <c r="D91" s="110"/>
      <c r="E91" s="110" t="s">
        <v>758</v>
      </c>
      <c r="F91" s="110">
        <v>0</v>
      </c>
      <c r="G91" s="110">
        <v>0</v>
      </c>
      <c r="H91" s="110">
        <v>0</v>
      </c>
      <c r="I91" s="110">
        <v>4</v>
      </c>
      <c r="J91" s="110">
        <v>0</v>
      </c>
      <c r="K91" s="110">
        <v>0</v>
      </c>
      <c r="L91" s="110">
        <v>0</v>
      </c>
      <c r="M91" s="126">
        <f>SUM(F91:L91)</f>
        <v>4</v>
      </c>
    </row>
    <row r="92" spans="2:12" ht="11.25">
      <c r="B92" s="110"/>
      <c r="C92" s="110" t="s">
        <v>639</v>
      </c>
      <c r="E92" s="110"/>
      <c r="F92" s="110"/>
      <c r="G92" s="110"/>
      <c r="H92" s="110"/>
      <c r="I92" s="110"/>
      <c r="J92" s="110"/>
      <c r="K92" s="110"/>
      <c r="L92" s="110"/>
    </row>
    <row r="93" spans="1:13" ht="11.25">
      <c r="A93" s="124" t="s">
        <v>222</v>
      </c>
      <c r="B93" s="110"/>
      <c r="C93" s="110"/>
      <c r="E93" s="110" t="s">
        <v>639</v>
      </c>
      <c r="F93" s="110">
        <v>0</v>
      </c>
      <c r="G93" s="110">
        <v>0</v>
      </c>
      <c r="H93" s="110">
        <v>1</v>
      </c>
      <c r="I93" s="110">
        <v>0</v>
      </c>
      <c r="J93" s="110">
        <v>0</v>
      </c>
      <c r="K93" s="110">
        <v>0</v>
      </c>
      <c r="L93" s="110">
        <v>0</v>
      </c>
      <c r="M93" s="126">
        <f>SUM(F93:L93)</f>
        <v>1</v>
      </c>
    </row>
    <row r="94" spans="1:13" ht="11.25">
      <c r="A94" s="124" t="s">
        <v>220</v>
      </c>
      <c r="B94" s="110"/>
      <c r="C94" s="110" t="s">
        <v>640</v>
      </c>
      <c r="E94" s="110"/>
      <c r="F94" s="110">
        <v>0</v>
      </c>
      <c r="G94" s="110">
        <v>0</v>
      </c>
      <c r="H94" s="110">
        <v>0</v>
      </c>
      <c r="I94" s="110">
        <v>1</v>
      </c>
      <c r="J94" s="110">
        <v>0</v>
      </c>
      <c r="K94" s="110">
        <v>0</v>
      </c>
      <c r="L94" s="110">
        <v>0</v>
      </c>
      <c r="M94" s="126">
        <f>SUM(F94:L94)</f>
        <v>1</v>
      </c>
    </row>
    <row r="95" spans="2:12" ht="11.25">
      <c r="B95" s="110"/>
      <c r="C95" s="110" t="s">
        <v>582</v>
      </c>
      <c r="E95" s="110"/>
      <c r="F95" s="110"/>
      <c r="G95" s="110"/>
      <c r="H95" s="110"/>
      <c r="I95" s="110"/>
      <c r="J95" s="110"/>
      <c r="K95" s="110"/>
      <c r="L95" s="110"/>
    </row>
    <row r="96" spans="1:13" ht="11.25">
      <c r="A96" s="124" t="s">
        <v>238</v>
      </c>
      <c r="B96" s="110"/>
      <c r="C96" s="110"/>
      <c r="D96" s="110"/>
      <c r="E96" s="110" t="s">
        <v>582</v>
      </c>
      <c r="F96" s="110">
        <v>0</v>
      </c>
      <c r="G96" s="110">
        <v>0</v>
      </c>
      <c r="H96" s="110">
        <v>0</v>
      </c>
      <c r="I96" s="110">
        <v>1</v>
      </c>
      <c r="J96" s="110">
        <v>0</v>
      </c>
      <c r="K96" s="110">
        <v>0</v>
      </c>
      <c r="L96" s="110">
        <v>0</v>
      </c>
      <c r="M96" s="126">
        <f>SUM(F96:L96)</f>
        <v>1</v>
      </c>
    </row>
    <row r="97" spans="1:13" ht="11.25">
      <c r="A97" s="124" t="s">
        <v>240</v>
      </c>
      <c r="B97" s="110"/>
      <c r="C97" s="110"/>
      <c r="D97" s="110"/>
      <c r="E97" s="110" t="s">
        <v>758</v>
      </c>
      <c r="F97" s="110">
        <v>0</v>
      </c>
      <c r="G97" s="110">
        <v>0</v>
      </c>
      <c r="H97" s="110">
        <v>2</v>
      </c>
      <c r="I97" s="110">
        <v>4</v>
      </c>
      <c r="J97" s="110">
        <v>0</v>
      </c>
      <c r="K97" s="110">
        <v>0</v>
      </c>
      <c r="L97" s="110">
        <v>1</v>
      </c>
      <c r="M97" s="126">
        <f>SUM(F97:L97)</f>
        <v>7</v>
      </c>
    </row>
    <row r="98" spans="1:13" ht="11.25">
      <c r="A98" s="124" t="s">
        <v>235</v>
      </c>
      <c r="B98" s="110"/>
      <c r="C98" s="110"/>
      <c r="D98" s="110"/>
      <c r="E98" s="110" t="s">
        <v>642</v>
      </c>
      <c r="F98" s="110">
        <v>0</v>
      </c>
      <c r="G98" s="110">
        <v>0</v>
      </c>
      <c r="H98" s="110">
        <v>0</v>
      </c>
      <c r="I98" s="110">
        <v>1</v>
      </c>
      <c r="J98" s="110">
        <v>0</v>
      </c>
      <c r="K98" s="110">
        <v>0</v>
      </c>
      <c r="L98" s="110">
        <v>1</v>
      </c>
      <c r="M98" s="126">
        <f>SUM(F98:L98)</f>
        <v>2</v>
      </c>
    </row>
    <row r="99" spans="2:12" ht="11.25">
      <c r="B99" s="110"/>
      <c r="C99" s="110" t="s">
        <v>583</v>
      </c>
      <c r="E99" s="110"/>
      <c r="F99" s="110"/>
      <c r="G99" s="110"/>
      <c r="H99" s="110"/>
      <c r="I99" s="110"/>
      <c r="J99" s="110"/>
      <c r="K99" s="110"/>
      <c r="L99" s="110"/>
    </row>
    <row r="100" spans="1:13" ht="11.25">
      <c r="A100" s="124" t="s">
        <v>247</v>
      </c>
      <c r="B100" s="110"/>
      <c r="C100" s="110"/>
      <c r="E100" s="110" t="s">
        <v>761</v>
      </c>
      <c r="F100" s="110">
        <v>0</v>
      </c>
      <c r="G100" s="110">
        <v>0</v>
      </c>
      <c r="H100" s="110">
        <v>0</v>
      </c>
      <c r="I100" s="110">
        <v>1</v>
      </c>
      <c r="J100" s="110">
        <v>1</v>
      </c>
      <c r="K100" s="110">
        <v>0</v>
      </c>
      <c r="L100" s="110">
        <v>0</v>
      </c>
      <c r="M100" s="126">
        <f>SUM(F100:L100)</f>
        <v>2</v>
      </c>
    </row>
    <row r="101" spans="1:13" ht="11.25">
      <c r="A101" s="124" t="s">
        <v>245</v>
      </c>
      <c r="B101" s="110"/>
      <c r="C101" s="110"/>
      <c r="E101" s="110" t="s">
        <v>583</v>
      </c>
      <c r="F101" s="110">
        <v>0</v>
      </c>
      <c r="G101" s="110">
        <v>0</v>
      </c>
      <c r="H101" s="110">
        <v>1</v>
      </c>
      <c r="I101" s="110">
        <v>1</v>
      </c>
      <c r="J101" s="110">
        <v>2</v>
      </c>
      <c r="K101" s="110">
        <v>0</v>
      </c>
      <c r="L101" s="110">
        <v>0</v>
      </c>
      <c r="M101" s="126">
        <f>SUM(F101:L101)</f>
        <v>4</v>
      </c>
    </row>
    <row r="102" spans="1:13" ht="11.25">
      <c r="A102" s="124" t="s">
        <v>251</v>
      </c>
      <c r="B102" s="110"/>
      <c r="C102" s="110"/>
      <c r="E102" s="110" t="s">
        <v>758</v>
      </c>
      <c r="F102" s="110">
        <v>0</v>
      </c>
      <c r="G102" s="110">
        <v>0</v>
      </c>
      <c r="H102" s="110">
        <v>3</v>
      </c>
      <c r="I102" s="110">
        <v>5</v>
      </c>
      <c r="J102" s="110">
        <v>1</v>
      </c>
      <c r="K102" s="110">
        <v>0</v>
      </c>
      <c r="L102" s="110">
        <v>2</v>
      </c>
      <c r="M102" s="126">
        <f>SUM(F102:L102)</f>
        <v>11</v>
      </c>
    </row>
    <row r="103" spans="1:13" ht="11.25">
      <c r="A103" s="124" t="s">
        <v>256</v>
      </c>
      <c r="B103" s="110"/>
      <c r="C103" s="110" t="s">
        <v>584</v>
      </c>
      <c r="E103" s="110"/>
      <c r="F103" s="110">
        <v>0</v>
      </c>
      <c r="G103" s="110">
        <v>1</v>
      </c>
      <c r="H103" s="110">
        <v>1</v>
      </c>
      <c r="I103" s="110">
        <v>2</v>
      </c>
      <c r="J103" s="110">
        <v>0</v>
      </c>
      <c r="K103" s="110">
        <v>0</v>
      </c>
      <c r="L103" s="110">
        <v>0</v>
      </c>
      <c r="M103" s="126">
        <f>SUM(F103:L103)</f>
        <v>4</v>
      </c>
    </row>
    <row r="104" spans="2:12" ht="11.25">
      <c r="B104" s="110"/>
      <c r="C104" s="110" t="s">
        <v>585</v>
      </c>
      <c r="E104" s="110"/>
      <c r="F104" s="110"/>
      <c r="G104" s="110"/>
      <c r="H104" s="110"/>
      <c r="I104" s="110"/>
      <c r="J104" s="110"/>
      <c r="K104" s="110"/>
      <c r="L104" s="110"/>
    </row>
    <row r="105" spans="1:13" ht="11.25">
      <c r="A105" s="124" t="s">
        <v>264</v>
      </c>
      <c r="B105" s="110"/>
      <c r="C105" s="110"/>
      <c r="D105" s="110"/>
      <c r="E105" s="110" t="s">
        <v>762</v>
      </c>
      <c r="F105" s="110">
        <v>0</v>
      </c>
      <c r="G105" s="110">
        <v>0</v>
      </c>
      <c r="H105" s="110">
        <v>1</v>
      </c>
      <c r="I105" s="110">
        <v>0</v>
      </c>
      <c r="J105" s="110">
        <v>0</v>
      </c>
      <c r="K105" s="110">
        <v>0</v>
      </c>
      <c r="L105" s="110">
        <v>0</v>
      </c>
      <c r="M105" s="126">
        <f aca="true" t="shared" si="4" ref="M105:M113">SUM(F105:L105)</f>
        <v>1</v>
      </c>
    </row>
    <row r="106" spans="1:13" ht="11.25">
      <c r="A106" s="124" t="s">
        <v>266</v>
      </c>
      <c r="B106" s="110"/>
      <c r="C106" s="110"/>
      <c r="D106" s="110"/>
      <c r="E106" s="110" t="s">
        <v>758</v>
      </c>
      <c r="F106" s="110">
        <v>0</v>
      </c>
      <c r="G106" s="110">
        <v>0</v>
      </c>
      <c r="H106" s="110">
        <v>0</v>
      </c>
      <c r="I106" s="110">
        <v>2</v>
      </c>
      <c r="J106" s="110">
        <v>0</v>
      </c>
      <c r="K106" s="110">
        <v>0</v>
      </c>
      <c r="L106" s="110">
        <v>0</v>
      </c>
      <c r="M106" s="126">
        <f t="shared" si="4"/>
        <v>2</v>
      </c>
    </row>
    <row r="107" spans="1:13" ht="11.25">
      <c r="A107" s="124" t="s">
        <v>269</v>
      </c>
      <c r="B107" s="110"/>
      <c r="C107" s="110" t="s">
        <v>644</v>
      </c>
      <c r="E107" s="110"/>
      <c r="F107" s="110">
        <v>0</v>
      </c>
      <c r="G107" s="110">
        <v>0</v>
      </c>
      <c r="H107" s="110">
        <v>5</v>
      </c>
      <c r="I107" s="110">
        <v>5</v>
      </c>
      <c r="J107" s="110">
        <v>1</v>
      </c>
      <c r="K107" s="110">
        <v>0</v>
      </c>
      <c r="L107" s="110">
        <v>0</v>
      </c>
      <c r="M107" s="126">
        <f t="shared" si="4"/>
        <v>11</v>
      </c>
    </row>
    <row r="108" spans="1:13" ht="11.25">
      <c r="A108" s="124" t="s">
        <v>271</v>
      </c>
      <c r="B108" s="110"/>
      <c r="C108" s="110"/>
      <c r="E108" s="110" t="s">
        <v>763</v>
      </c>
      <c r="F108" s="110">
        <v>0</v>
      </c>
      <c r="G108" s="110">
        <v>0</v>
      </c>
      <c r="H108" s="110">
        <v>0</v>
      </c>
      <c r="I108" s="110">
        <v>1</v>
      </c>
      <c r="J108" s="110">
        <v>0</v>
      </c>
      <c r="K108" s="110">
        <v>0</v>
      </c>
      <c r="L108" s="110">
        <v>0</v>
      </c>
      <c r="M108" s="126">
        <f t="shared" si="4"/>
        <v>1</v>
      </c>
    </row>
    <row r="109" spans="1:13" ht="11.25">
      <c r="A109" s="124" t="s">
        <v>277</v>
      </c>
      <c r="B109" s="110"/>
      <c r="C109" s="110"/>
      <c r="E109" s="110" t="s">
        <v>764</v>
      </c>
      <c r="F109" s="110">
        <v>0</v>
      </c>
      <c r="G109" s="110">
        <v>0</v>
      </c>
      <c r="H109" s="110">
        <v>1</v>
      </c>
      <c r="I109" s="110">
        <v>0</v>
      </c>
      <c r="J109" s="110">
        <v>0</v>
      </c>
      <c r="K109" s="110">
        <v>0</v>
      </c>
      <c r="L109" s="110">
        <v>0</v>
      </c>
      <c r="M109" s="126">
        <f t="shared" si="4"/>
        <v>1</v>
      </c>
    </row>
    <row r="110" spans="1:13" ht="11.25">
      <c r="A110" s="124" t="s">
        <v>283</v>
      </c>
      <c r="B110" s="110"/>
      <c r="C110" s="110" t="s">
        <v>587</v>
      </c>
      <c r="E110" s="110"/>
      <c r="F110" s="110">
        <v>0</v>
      </c>
      <c r="G110" s="110">
        <v>0</v>
      </c>
      <c r="H110" s="110">
        <v>3</v>
      </c>
      <c r="I110" s="110">
        <v>6</v>
      </c>
      <c r="J110" s="110">
        <v>0</v>
      </c>
      <c r="K110" s="110">
        <v>0</v>
      </c>
      <c r="L110" s="110">
        <v>0</v>
      </c>
      <c r="M110" s="126">
        <f t="shared" si="4"/>
        <v>9</v>
      </c>
    </row>
    <row r="111" spans="1:13" ht="11.25">
      <c r="A111" s="124" t="s">
        <v>297</v>
      </c>
      <c r="B111" s="110"/>
      <c r="C111" s="110" t="s">
        <v>588</v>
      </c>
      <c r="E111" s="110"/>
      <c r="F111" s="110">
        <v>0</v>
      </c>
      <c r="G111" s="110">
        <v>0</v>
      </c>
      <c r="H111" s="110">
        <v>1</v>
      </c>
      <c r="I111" s="110">
        <v>0</v>
      </c>
      <c r="J111" s="110">
        <v>0</v>
      </c>
      <c r="K111" s="110">
        <v>0</v>
      </c>
      <c r="L111" s="110">
        <v>0</v>
      </c>
      <c r="M111" s="126">
        <f t="shared" si="4"/>
        <v>1</v>
      </c>
    </row>
    <row r="112" spans="1:13" ht="11.25">
      <c r="A112" s="124" t="s">
        <v>307</v>
      </c>
      <c r="B112" s="110"/>
      <c r="C112" s="110" t="s">
        <v>647</v>
      </c>
      <c r="E112" s="110"/>
      <c r="F112" s="110">
        <v>0</v>
      </c>
      <c r="G112" s="110">
        <v>0</v>
      </c>
      <c r="H112" s="110">
        <v>1</v>
      </c>
      <c r="I112" s="110">
        <v>2</v>
      </c>
      <c r="J112" s="110">
        <v>0</v>
      </c>
      <c r="K112" s="110">
        <v>0</v>
      </c>
      <c r="L112" s="110">
        <v>0</v>
      </c>
      <c r="M112" s="126">
        <f t="shared" si="4"/>
        <v>3</v>
      </c>
    </row>
    <row r="113" spans="1:13" ht="11.25">
      <c r="A113" s="124" t="s">
        <v>303</v>
      </c>
      <c r="B113" s="110"/>
      <c r="C113" s="110" t="s">
        <v>649</v>
      </c>
      <c r="E113" s="110"/>
      <c r="F113" s="110">
        <v>0</v>
      </c>
      <c r="G113" s="110">
        <v>2</v>
      </c>
      <c r="H113" s="110">
        <v>6</v>
      </c>
      <c r="I113" s="110">
        <v>3</v>
      </c>
      <c r="J113" s="110">
        <v>0</v>
      </c>
      <c r="K113" s="110">
        <v>0</v>
      </c>
      <c r="L113" s="110">
        <v>0</v>
      </c>
      <c r="M113" s="126">
        <f t="shared" si="4"/>
        <v>11</v>
      </c>
    </row>
    <row r="114" spans="2:12" ht="11.25">
      <c r="B114" s="110"/>
      <c r="C114" s="110" t="s">
        <v>765</v>
      </c>
      <c r="E114" s="110"/>
      <c r="F114" s="110"/>
      <c r="G114" s="110"/>
      <c r="H114" s="110"/>
      <c r="I114" s="110"/>
      <c r="J114" s="110"/>
      <c r="K114" s="110"/>
      <c r="L114" s="110"/>
    </row>
    <row r="115" spans="1:13" ht="11.25">
      <c r="A115" s="124" t="s">
        <v>313</v>
      </c>
      <c r="B115" s="110"/>
      <c r="C115" s="110"/>
      <c r="D115" s="110"/>
      <c r="E115" s="110" t="s">
        <v>766</v>
      </c>
      <c r="F115" s="110">
        <v>0</v>
      </c>
      <c r="G115" s="110">
        <v>0</v>
      </c>
      <c r="H115" s="110">
        <v>1</v>
      </c>
      <c r="I115" s="110">
        <v>0</v>
      </c>
      <c r="J115" s="110">
        <v>0</v>
      </c>
      <c r="K115" s="110">
        <v>0</v>
      </c>
      <c r="L115" s="110">
        <v>0</v>
      </c>
      <c r="M115" s="126">
        <f>SUM(F115:L115)</f>
        <v>1</v>
      </c>
    </row>
    <row r="116" spans="1:13" ht="11.25">
      <c r="A116" s="124" t="s">
        <v>315</v>
      </c>
      <c r="B116" s="110"/>
      <c r="C116" s="110"/>
      <c r="D116" s="110"/>
      <c r="E116" s="110" t="s">
        <v>767</v>
      </c>
      <c r="F116" s="110">
        <v>1</v>
      </c>
      <c r="G116" s="110">
        <v>0</v>
      </c>
      <c r="H116" s="110">
        <v>2</v>
      </c>
      <c r="I116" s="110">
        <v>1</v>
      </c>
      <c r="J116" s="110">
        <v>0</v>
      </c>
      <c r="K116" s="110">
        <v>0</v>
      </c>
      <c r="L116" s="110">
        <v>0</v>
      </c>
      <c r="M116" s="126">
        <f>SUM(F116:L116)</f>
        <v>4</v>
      </c>
    </row>
    <row r="117" spans="1:13" ht="11.25">
      <c r="A117" s="124" t="s">
        <v>317</v>
      </c>
      <c r="B117" s="110"/>
      <c r="C117" s="110"/>
      <c r="D117" s="110"/>
      <c r="E117" s="110" t="s">
        <v>758</v>
      </c>
      <c r="F117" s="110">
        <v>0</v>
      </c>
      <c r="G117" s="110">
        <v>0</v>
      </c>
      <c r="H117" s="110">
        <v>2</v>
      </c>
      <c r="I117" s="110">
        <v>1</v>
      </c>
      <c r="J117" s="110">
        <v>0</v>
      </c>
      <c r="K117" s="110">
        <v>0</v>
      </c>
      <c r="L117" s="110">
        <v>0</v>
      </c>
      <c r="M117" s="126">
        <f>SUM(F117:L117)</f>
        <v>3</v>
      </c>
    </row>
    <row r="118" spans="2:13" ht="12.75">
      <c r="B118" s="139" t="s">
        <v>590</v>
      </c>
      <c r="C118" s="110"/>
      <c r="D118" s="110"/>
      <c r="E118" s="110"/>
      <c r="F118" s="140">
        <f aca="true" t="shared" si="5" ref="F118:M118">SUM(F120:F139)</f>
        <v>5</v>
      </c>
      <c r="G118" s="140">
        <f t="shared" si="5"/>
        <v>3</v>
      </c>
      <c r="H118" s="140">
        <f t="shared" si="5"/>
        <v>17</v>
      </c>
      <c r="I118" s="140">
        <f t="shared" si="5"/>
        <v>45</v>
      </c>
      <c r="J118" s="140">
        <f t="shared" si="5"/>
        <v>2</v>
      </c>
      <c r="K118" s="140">
        <f t="shared" si="5"/>
        <v>0</v>
      </c>
      <c r="L118" s="140">
        <f t="shared" si="5"/>
        <v>3</v>
      </c>
      <c r="M118" s="140">
        <f t="shared" si="5"/>
        <v>75</v>
      </c>
    </row>
    <row r="119" spans="2:12" ht="11.25">
      <c r="B119" s="110"/>
      <c r="C119" s="110" t="s">
        <v>593</v>
      </c>
      <c r="E119" s="110"/>
      <c r="F119" s="110"/>
      <c r="G119" s="110"/>
      <c r="H119" s="110"/>
      <c r="I119" s="110"/>
      <c r="J119" s="110"/>
      <c r="K119" s="110"/>
      <c r="L119" s="110"/>
    </row>
    <row r="120" spans="1:13" ht="11.25">
      <c r="A120" s="124" t="s">
        <v>324</v>
      </c>
      <c r="B120" s="110"/>
      <c r="C120" s="110"/>
      <c r="D120" s="110"/>
      <c r="E120" s="110" t="s">
        <v>724</v>
      </c>
      <c r="F120" s="110">
        <v>0</v>
      </c>
      <c r="G120" s="110">
        <v>0</v>
      </c>
      <c r="H120" s="110">
        <v>0</v>
      </c>
      <c r="I120" s="110">
        <v>1</v>
      </c>
      <c r="J120" s="110">
        <v>1</v>
      </c>
      <c r="K120" s="110">
        <v>0</v>
      </c>
      <c r="L120" s="110">
        <v>0</v>
      </c>
      <c r="M120" s="126">
        <f>SUM(F120:L120)</f>
        <v>2</v>
      </c>
    </row>
    <row r="121" spans="1:13" ht="11.25">
      <c r="A121" s="124" t="s">
        <v>332</v>
      </c>
      <c r="B121" s="110"/>
      <c r="C121" s="110"/>
      <c r="D121" s="110"/>
      <c r="E121" s="110" t="s">
        <v>768</v>
      </c>
      <c r="F121" s="110">
        <v>0</v>
      </c>
      <c r="G121" s="110">
        <v>0</v>
      </c>
      <c r="H121" s="110">
        <v>0</v>
      </c>
      <c r="I121" s="110">
        <v>1</v>
      </c>
      <c r="J121" s="110">
        <v>0</v>
      </c>
      <c r="K121" s="110">
        <v>0</v>
      </c>
      <c r="L121" s="110">
        <v>0</v>
      </c>
      <c r="M121" s="126">
        <f>SUM(F121:L121)</f>
        <v>1</v>
      </c>
    </row>
    <row r="122" spans="1:13" ht="11.25">
      <c r="A122" s="124" t="s">
        <v>330</v>
      </c>
      <c r="B122" s="110"/>
      <c r="C122" s="110"/>
      <c r="D122" s="110"/>
      <c r="E122" s="110" t="s">
        <v>769</v>
      </c>
      <c r="F122" s="110">
        <v>1</v>
      </c>
      <c r="G122" s="110">
        <v>0</v>
      </c>
      <c r="H122" s="110">
        <v>1</v>
      </c>
      <c r="I122" s="110">
        <v>2</v>
      </c>
      <c r="J122" s="110">
        <v>0</v>
      </c>
      <c r="K122" s="110">
        <v>0</v>
      </c>
      <c r="L122" s="110">
        <v>1</v>
      </c>
      <c r="M122" s="126">
        <f>SUM(F122:L122)</f>
        <v>5</v>
      </c>
    </row>
    <row r="123" spans="2:12" ht="11.25">
      <c r="B123" s="110"/>
      <c r="C123" s="110" t="s">
        <v>594</v>
      </c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1:13" ht="11.25">
      <c r="A124" s="124" t="s">
        <v>347</v>
      </c>
      <c r="B124" s="110"/>
      <c r="C124" s="110"/>
      <c r="D124" s="110"/>
      <c r="E124" s="110" t="s">
        <v>651</v>
      </c>
      <c r="F124" s="110">
        <v>0</v>
      </c>
      <c r="G124" s="110">
        <v>0</v>
      </c>
      <c r="H124" s="110">
        <v>1</v>
      </c>
      <c r="I124" s="110">
        <v>0</v>
      </c>
      <c r="J124" s="110">
        <v>0</v>
      </c>
      <c r="K124" s="110">
        <v>0</v>
      </c>
      <c r="L124" s="110">
        <v>0</v>
      </c>
      <c r="M124" s="126">
        <f>SUM(F124:L124)</f>
        <v>1</v>
      </c>
    </row>
    <row r="125" spans="1:13" ht="11.25">
      <c r="A125" s="124" t="s">
        <v>349</v>
      </c>
      <c r="B125" s="110"/>
      <c r="C125" s="110"/>
      <c r="E125" s="110" t="s">
        <v>770</v>
      </c>
      <c r="F125" s="110">
        <v>0</v>
      </c>
      <c r="G125" s="110">
        <v>0</v>
      </c>
      <c r="H125" s="110">
        <v>3</v>
      </c>
      <c r="I125" s="110">
        <v>11</v>
      </c>
      <c r="J125" s="110">
        <v>0</v>
      </c>
      <c r="K125" s="110">
        <v>0</v>
      </c>
      <c r="L125" s="110">
        <v>0</v>
      </c>
      <c r="M125" s="126">
        <f>SUM(F125:L125)</f>
        <v>14</v>
      </c>
    </row>
    <row r="126" spans="1:13" ht="11.25">
      <c r="A126" s="124" t="s">
        <v>342</v>
      </c>
      <c r="B126" s="110"/>
      <c r="C126" s="110"/>
      <c r="D126" s="110" t="s">
        <v>652</v>
      </c>
      <c r="E126" s="110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26">
        <f>SUM(F126:L126)</f>
        <v>0</v>
      </c>
    </row>
    <row r="127" spans="1:13" ht="11.25">
      <c r="A127" s="124" t="s">
        <v>345</v>
      </c>
      <c r="B127" s="110"/>
      <c r="C127" s="110"/>
      <c r="D127" s="110"/>
      <c r="E127" s="110" t="s">
        <v>771</v>
      </c>
      <c r="F127" s="110">
        <v>0</v>
      </c>
      <c r="G127" s="110">
        <v>0</v>
      </c>
      <c r="H127" s="110">
        <v>1</v>
      </c>
      <c r="I127" s="110">
        <v>0</v>
      </c>
      <c r="J127" s="110">
        <v>0</v>
      </c>
      <c r="K127" s="110">
        <v>0</v>
      </c>
      <c r="L127" s="110">
        <v>0</v>
      </c>
      <c r="M127" s="126">
        <f>SUM(F127:L127)</f>
        <v>1</v>
      </c>
    </row>
    <row r="128" spans="3:13" ht="15.75" customHeight="1">
      <c r="C128" s="137" t="s">
        <v>802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94"/>
    </row>
    <row r="129" spans="2:12" ht="11.25">
      <c r="B129" s="110"/>
      <c r="C129" s="110" t="s">
        <v>772</v>
      </c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1:13" ht="11.25">
      <c r="A130" s="124" t="s">
        <v>353</v>
      </c>
      <c r="B130" s="110"/>
      <c r="C130" s="110"/>
      <c r="D130" s="110"/>
      <c r="E130" s="110" t="s">
        <v>653</v>
      </c>
      <c r="F130" s="110">
        <v>3</v>
      </c>
      <c r="G130" s="110">
        <v>1</v>
      </c>
      <c r="H130" s="110">
        <v>5</v>
      </c>
      <c r="I130" s="110">
        <v>13</v>
      </c>
      <c r="J130" s="110">
        <v>1</v>
      </c>
      <c r="K130" s="110">
        <v>0</v>
      </c>
      <c r="L130" s="110">
        <v>1</v>
      </c>
      <c r="M130" s="126">
        <f aca="true" t="shared" si="6" ref="M130:M135">SUM(F130:L130)</f>
        <v>24</v>
      </c>
    </row>
    <row r="131" spans="1:13" ht="11.25">
      <c r="A131" s="124" t="s">
        <v>355</v>
      </c>
      <c r="B131" s="110"/>
      <c r="C131" s="110"/>
      <c r="D131" s="110"/>
      <c r="E131" s="110" t="s">
        <v>773</v>
      </c>
      <c r="F131" s="110">
        <v>0</v>
      </c>
      <c r="G131" s="110">
        <v>0</v>
      </c>
      <c r="H131" s="110">
        <v>0</v>
      </c>
      <c r="I131" s="110">
        <v>1</v>
      </c>
      <c r="J131" s="110">
        <v>0</v>
      </c>
      <c r="K131" s="110">
        <v>0</v>
      </c>
      <c r="L131" s="110">
        <v>0</v>
      </c>
      <c r="M131" s="126">
        <f t="shared" si="6"/>
        <v>1</v>
      </c>
    </row>
    <row r="132" spans="1:13" ht="11.25">
      <c r="A132" s="124" t="s">
        <v>363</v>
      </c>
      <c r="B132" s="110"/>
      <c r="C132" s="110"/>
      <c r="D132" s="110"/>
      <c r="E132" s="110" t="s">
        <v>774</v>
      </c>
      <c r="F132" s="110">
        <v>1</v>
      </c>
      <c r="G132" s="110">
        <v>0</v>
      </c>
      <c r="H132" s="110">
        <v>0</v>
      </c>
      <c r="I132" s="110">
        <v>2</v>
      </c>
      <c r="J132" s="110">
        <v>0</v>
      </c>
      <c r="K132" s="110">
        <v>0</v>
      </c>
      <c r="L132" s="110">
        <v>0</v>
      </c>
      <c r="M132" s="126">
        <f t="shared" si="6"/>
        <v>3</v>
      </c>
    </row>
    <row r="133" spans="1:13" ht="11.25">
      <c r="A133" s="124" t="s">
        <v>361</v>
      </c>
      <c r="B133" s="110"/>
      <c r="C133" s="110"/>
      <c r="D133" s="110"/>
      <c r="E133" s="110" t="s">
        <v>775</v>
      </c>
      <c r="F133" s="110">
        <v>0</v>
      </c>
      <c r="G133" s="110">
        <v>0</v>
      </c>
      <c r="H133" s="110">
        <v>0</v>
      </c>
      <c r="I133" s="110">
        <v>3</v>
      </c>
      <c r="J133" s="110">
        <v>0</v>
      </c>
      <c r="K133" s="110">
        <v>0</v>
      </c>
      <c r="L133" s="110">
        <v>0</v>
      </c>
      <c r="M133" s="126">
        <f t="shared" si="6"/>
        <v>3</v>
      </c>
    </row>
    <row r="134" spans="1:13" ht="11.25">
      <c r="A134" s="124" t="s">
        <v>359</v>
      </c>
      <c r="B134" s="110"/>
      <c r="C134" s="110"/>
      <c r="D134" s="110"/>
      <c r="E134" s="110" t="s">
        <v>776</v>
      </c>
      <c r="F134" s="110">
        <v>0</v>
      </c>
      <c r="G134" s="110">
        <v>0</v>
      </c>
      <c r="H134" s="110">
        <v>0</v>
      </c>
      <c r="I134" s="110">
        <v>1</v>
      </c>
      <c r="J134" s="110">
        <v>0</v>
      </c>
      <c r="K134" s="110">
        <v>0</v>
      </c>
      <c r="L134" s="110">
        <v>0</v>
      </c>
      <c r="M134" s="126">
        <f t="shared" si="6"/>
        <v>1</v>
      </c>
    </row>
    <row r="135" spans="1:13" ht="11.25">
      <c r="A135" s="124" t="s">
        <v>357</v>
      </c>
      <c r="B135" s="110"/>
      <c r="C135" s="110"/>
      <c r="D135" s="110"/>
      <c r="E135" s="110" t="s">
        <v>777</v>
      </c>
      <c r="F135" s="110">
        <v>0</v>
      </c>
      <c r="G135" s="110">
        <v>0</v>
      </c>
      <c r="H135" s="110">
        <v>2</v>
      </c>
      <c r="I135" s="110">
        <v>2</v>
      </c>
      <c r="J135" s="110">
        <v>0</v>
      </c>
      <c r="K135" s="110">
        <v>0</v>
      </c>
      <c r="L135" s="110">
        <v>0</v>
      </c>
      <c r="M135" s="126">
        <f t="shared" si="6"/>
        <v>4</v>
      </c>
    </row>
    <row r="136" spans="2:12" ht="11.25">
      <c r="B136" s="110"/>
      <c r="C136" s="110" t="s">
        <v>596</v>
      </c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3" ht="11.25">
      <c r="A137" s="124" t="s">
        <v>368</v>
      </c>
      <c r="B137" s="110"/>
      <c r="C137" s="110"/>
      <c r="D137" s="110" t="s">
        <v>656</v>
      </c>
      <c r="E137" s="110"/>
      <c r="F137" s="110">
        <v>0</v>
      </c>
      <c r="G137" s="110">
        <v>1</v>
      </c>
      <c r="H137" s="110">
        <v>0</v>
      </c>
      <c r="I137" s="110">
        <v>0</v>
      </c>
      <c r="J137" s="110">
        <v>0</v>
      </c>
      <c r="K137" s="110">
        <v>0</v>
      </c>
      <c r="L137" s="110">
        <v>1</v>
      </c>
      <c r="M137" s="126">
        <f>SUM(F137:L137)</f>
        <v>2</v>
      </c>
    </row>
    <row r="138" spans="1:13" ht="11.25">
      <c r="A138" s="124" t="s">
        <v>370</v>
      </c>
      <c r="B138" s="110"/>
      <c r="C138" s="110"/>
      <c r="D138" s="110" t="s">
        <v>657</v>
      </c>
      <c r="E138" s="110"/>
      <c r="F138" s="110">
        <v>0</v>
      </c>
      <c r="G138" s="110">
        <v>1</v>
      </c>
      <c r="H138" s="110">
        <v>0</v>
      </c>
      <c r="I138" s="110">
        <v>2</v>
      </c>
      <c r="J138" s="110">
        <v>0</v>
      </c>
      <c r="K138" s="110">
        <v>0</v>
      </c>
      <c r="L138" s="110">
        <v>0</v>
      </c>
      <c r="M138" s="126">
        <f>SUM(F138:L138)</f>
        <v>3</v>
      </c>
    </row>
    <row r="139" spans="1:13" ht="11.25">
      <c r="A139" s="124" t="s">
        <v>372</v>
      </c>
      <c r="B139" s="110"/>
      <c r="C139" s="110"/>
      <c r="D139" s="110" t="s">
        <v>596</v>
      </c>
      <c r="E139" s="110"/>
      <c r="F139" s="110">
        <v>0</v>
      </c>
      <c r="G139" s="110">
        <v>0</v>
      </c>
      <c r="H139" s="110">
        <v>4</v>
      </c>
      <c r="I139" s="110">
        <v>6</v>
      </c>
      <c r="J139" s="110">
        <v>0</v>
      </c>
      <c r="K139" s="110">
        <v>0</v>
      </c>
      <c r="L139" s="110">
        <v>0</v>
      </c>
      <c r="M139" s="126">
        <f>SUM(F139:L139)</f>
        <v>10</v>
      </c>
    </row>
    <row r="140" spans="2:12" ht="11.2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3" ht="12.75">
      <c r="B141" s="139" t="s">
        <v>658</v>
      </c>
      <c r="C141" s="139"/>
      <c r="D141" s="139"/>
      <c r="E141" s="139"/>
      <c r="F141" s="140">
        <f aca="true" t="shared" si="7" ref="F141:M141">SUM(F142:F147)</f>
        <v>0</v>
      </c>
      <c r="G141" s="140">
        <f t="shared" si="7"/>
        <v>0</v>
      </c>
      <c r="H141" s="140">
        <f t="shared" si="7"/>
        <v>8</v>
      </c>
      <c r="I141" s="140">
        <f t="shared" si="7"/>
        <v>25</v>
      </c>
      <c r="J141" s="140">
        <f t="shared" si="7"/>
        <v>2</v>
      </c>
      <c r="K141" s="140">
        <f t="shared" si="7"/>
        <v>0</v>
      </c>
      <c r="L141" s="140">
        <f t="shared" si="7"/>
        <v>7</v>
      </c>
      <c r="M141" s="140">
        <f t="shared" si="7"/>
        <v>42</v>
      </c>
    </row>
    <row r="142" spans="1:13" ht="11.25">
      <c r="A142" s="124" t="s">
        <v>388</v>
      </c>
      <c r="B142" s="110"/>
      <c r="C142" s="110"/>
      <c r="D142" s="110" t="s">
        <v>660</v>
      </c>
      <c r="E142" s="110"/>
      <c r="F142" s="110">
        <v>0</v>
      </c>
      <c r="G142" s="110">
        <v>0</v>
      </c>
      <c r="H142" s="110">
        <v>1</v>
      </c>
      <c r="I142" s="110">
        <v>3</v>
      </c>
      <c r="J142" s="110">
        <v>0</v>
      </c>
      <c r="K142" s="110">
        <v>0</v>
      </c>
      <c r="L142" s="110">
        <v>1</v>
      </c>
      <c r="M142" s="126">
        <f>SUM(F142:L142)</f>
        <v>5</v>
      </c>
    </row>
    <row r="143" spans="1:13" ht="11.25">
      <c r="A143" s="124" t="s">
        <v>384</v>
      </c>
      <c r="B143" s="110"/>
      <c r="C143" s="110"/>
      <c r="D143" s="110" t="s">
        <v>661</v>
      </c>
      <c r="E143" s="110"/>
      <c r="F143" s="110">
        <v>0</v>
      </c>
      <c r="G143" s="110">
        <v>0</v>
      </c>
      <c r="H143" s="110">
        <v>4</v>
      </c>
      <c r="I143" s="110">
        <v>14</v>
      </c>
      <c r="J143" s="110">
        <v>1</v>
      </c>
      <c r="K143" s="110">
        <v>0</v>
      </c>
      <c r="L143" s="110">
        <v>2</v>
      </c>
      <c r="M143" s="126">
        <f>SUM(F143:L143)</f>
        <v>21</v>
      </c>
    </row>
    <row r="144" spans="1:13" ht="11.25">
      <c r="A144" s="124" t="s">
        <v>390</v>
      </c>
      <c r="B144" s="110"/>
      <c r="C144" s="110"/>
      <c r="D144" s="110" t="s">
        <v>778</v>
      </c>
      <c r="E144" s="110"/>
      <c r="F144" s="110">
        <v>0</v>
      </c>
      <c r="G144" s="110">
        <v>0</v>
      </c>
      <c r="H144" s="110">
        <v>1</v>
      </c>
      <c r="I144" s="110">
        <v>1</v>
      </c>
      <c r="J144" s="110">
        <v>0</v>
      </c>
      <c r="K144" s="110">
        <v>0</v>
      </c>
      <c r="L144" s="110">
        <v>1</v>
      </c>
      <c r="M144" s="126">
        <f>SUM(F144:L144)</f>
        <v>3</v>
      </c>
    </row>
    <row r="145" spans="2:12" ht="11.25">
      <c r="B145" s="110"/>
      <c r="C145" s="110"/>
      <c r="D145" s="110" t="s">
        <v>599</v>
      </c>
      <c r="E145" s="110"/>
      <c r="F145" s="110"/>
      <c r="G145" s="110"/>
      <c r="H145" s="110"/>
      <c r="I145" s="110"/>
      <c r="J145" s="110"/>
      <c r="K145" s="110"/>
      <c r="L145" s="110"/>
    </row>
    <row r="146" spans="1:13" ht="11.25">
      <c r="A146" s="124" t="s">
        <v>428</v>
      </c>
      <c r="B146" s="110"/>
      <c r="C146" s="110"/>
      <c r="D146" s="110"/>
      <c r="E146" s="110" t="s">
        <v>779</v>
      </c>
      <c r="F146" s="110">
        <v>0</v>
      </c>
      <c r="G146" s="110">
        <v>0</v>
      </c>
      <c r="H146" s="110">
        <v>0</v>
      </c>
      <c r="I146" s="110">
        <v>2</v>
      </c>
      <c r="J146" s="110">
        <v>0</v>
      </c>
      <c r="K146" s="110">
        <v>0</v>
      </c>
      <c r="L146" s="110">
        <v>1</v>
      </c>
      <c r="M146" s="126">
        <f>SUM(F146:L146)</f>
        <v>3</v>
      </c>
    </row>
    <row r="147" spans="1:13" ht="11.25">
      <c r="A147" s="124" t="s">
        <v>780</v>
      </c>
      <c r="B147" s="110"/>
      <c r="C147" s="110"/>
      <c r="D147" s="110"/>
      <c r="E147" s="110" t="s">
        <v>781</v>
      </c>
      <c r="F147" s="110">
        <v>0</v>
      </c>
      <c r="G147" s="110">
        <v>0</v>
      </c>
      <c r="H147" s="110">
        <v>2</v>
      </c>
      <c r="I147" s="110">
        <v>5</v>
      </c>
      <c r="J147" s="110">
        <v>1</v>
      </c>
      <c r="K147" s="110">
        <v>0</v>
      </c>
      <c r="L147" s="110">
        <v>2</v>
      </c>
      <c r="M147" s="126">
        <f>SUM(F147:L147)</f>
        <v>10</v>
      </c>
    </row>
    <row r="148" spans="2:12" ht="11.2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3" ht="12.75">
      <c r="B149" s="139" t="s">
        <v>713</v>
      </c>
      <c r="C149" s="110"/>
      <c r="D149" s="110"/>
      <c r="E149" s="110"/>
      <c r="F149" s="140">
        <f aca="true" t="shared" si="8" ref="F149:M149">SUM(F151:F163)</f>
        <v>0</v>
      </c>
      <c r="G149" s="140">
        <f t="shared" si="8"/>
        <v>6</v>
      </c>
      <c r="H149" s="140">
        <f t="shared" si="8"/>
        <v>13</v>
      </c>
      <c r="I149" s="140">
        <f t="shared" si="8"/>
        <v>9</v>
      </c>
      <c r="J149" s="140">
        <f t="shared" si="8"/>
        <v>0</v>
      </c>
      <c r="K149" s="140">
        <f t="shared" si="8"/>
        <v>0</v>
      </c>
      <c r="L149" s="140">
        <f t="shared" si="8"/>
        <v>0</v>
      </c>
      <c r="M149" s="140">
        <f t="shared" si="8"/>
        <v>28</v>
      </c>
    </row>
    <row r="150" spans="2:13" ht="12.75">
      <c r="B150" s="139"/>
      <c r="C150" s="110"/>
      <c r="D150" s="110" t="s">
        <v>600</v>
      </c>
      <c r="E150" s="110"/>
      <c r="F150" s="140"/>
      <c r="G150" s="140"/>
      <c r="H150" s="140"/>
      <c r="I150" s="140"/>
      <c r="J150" s="140"/>
      <c r="K150" s="140"/>
      <c r="L150" s="140"/>
      <c r="M150" s="140"/>
    </row>
    <row r="151" spans="1:13" ht="11.25">
      <c r="A151" s="124" t="s">
        <v>434</v>
      </c>
      <c r="B151" s="139"/>
      <c r="C151" s="110"/>
      <c r="D151" s="110"/>
      <c r="E151" s="110" t="s">
        <v>667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26">
        <f>SUM(F151:L151)</f>
        <v>0</v>
      </c>
    </row>
    <row r="152" spans="1:13" ht="11.25">
      <c r="A152" s="124" t="s">
        <v>438</v>
      </c>
      <c r="B152" s="110"/>
      <c r="C152" s="110"/>
      <c r="D152" s="110" t="s">
        <v>668</v>
      </c>
      <c r="E152" s="110"/>
      <c r="F152" s="110">
        <v>0</v>
      </c>
      <c r="G152" s="110">
        <v>1</v>
      </c>
      <c r="H152" s="110">
        <v>7</v>
      </c>
      <c r="I152" s="110">
        <v>2</v>
      </c>
      <c r="J152" s="110">
        <v>0</v>
      </c>
      <c r="K152" s="110">
        <v>0</v>
      </c>
      <c r="L152" s="110">
        <v>0</v>
      </c>
      <c r="M152" s="126">
        <f>SUM(F152:L152)</f>
        <v>10</v>
      </c>
    </row>
    <row r="153" spans="1:13" ht="11.25">
      <c r="A153" s="124" t="s">
        <v>442</v>
      </c>
      <c r="B153" s="110"/>
      <c r="C153" s="110"/>
      <c r="D153" s="110"/>
      <c r="E153" s="110" t="s">
        <v>782</v>
      </c>
      <c r="F153" s="110">
        <v>0</v>
      </c>
      <c r="G153" s="110">
        <v>0</v>
      </c>
      <c r="H153" s="110">
        <v>0</v>
      </c>
      <c r="I153" s="110">
        <v>1</v>
      </c>
      <c r="J153" s="110">
        <v>0</v>
      </c>
      <c r="K153" s="110">
        <v>0</v>
      </c>
      <c r="L153" s="110">
        <v>0</v>
      </c>
      <c r="M153" s="126">
        <f>SUM(F153:L153)</f>
        <v>1</v>
      </c>
    </row>
    <row r="154" spans="2:12" ht="11.25">
      <c r="B154" s="110"/>
      <c r="C154" s="110"/>
      <c r="D154" s="110" t="s">
        <v>783</v>
      </c>
      <c r="E154" s="110"/>
      <c r="F154" s="110"/>
      <c r="G154" s="110"/>
      <c r="H154" s="110"/>
      <c r="I154" s="110"/>
      <c r="J154" s="110"/>
      <c r="K154" s="110"/>
      <c r="L154" s="110"/>
    </row>
    <row r="155" spans="1:13" ht="11.25">
      <c r="A155" s="124" t="s">
        <v>475</v>
      </c>
      <c r="B155" s="110"/>
      <c r="C155" s="110"/>
      <c r="D155" s="110"/>
      <c r="E155" s="110" t="s">
        <v>784</v>
      </c>
      <c r="F155" s="110">
        <v>0</v>
      </c>
      <c r="G155" s="110">
        <v>1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26">
        <f>SUM(F155:L155)</f>
        <v>1</v>
      </c>
    </row>
    <row r="156" spans="2:13" ht="11.25">
      <c r="B156" s="110"/>
      <c r="C156" s="110"/>
      <c r="D156" s="110" t="s">
        <v>785</v>
      </c>
      <c r="E156" s="110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26">
        <f>SUM(F156:L156)</f>
        <v>0</v>
      </c>
    </row>
    <row r="157" spans="2:12" ht="11.25">
      <c r="B157" s="110"/>
      <c r="C157" s="110"/>
      <c r="D157" s="110" t="s">
        <v>786</v>
      </c>
      <c r="E157" s="110"/>
      <c r="F157" s="110"/>
      <c r="G157" s="110"/>
      <c r="H157" s="110"/>
      <c r="I157" s="110"/>
      <c r="J157" s="110"/>
      <c r="K157" s="110"/>
      <c r="L157" s="110"/>
    </row>
    <row r="158" spans="1:13" ht="11.25">
      <c r="A158" s="124" t="s">
        <v>487</v>
      </c>
      <c r="B158" s="110"/>
      <c r="C158" s="110"/>
      <c r="D158" s="110"/>
      <c r="E158" s="110" t="s">
        <v>787</v>
      </c>
      <c r="F158" s="110">
        <v>0</v>
      </c>
      <c r="G158" s="110">
        <v>0</v>
      </c>
      <c r="H158" s="110">
        <v>1</v>
      </c>
      <c r="I158" s="110">
        <v>0</v>
      </c>
      <c r="J158" s="110">
        <v>0</v>
      </c>
      <c r="K158" s="110">
        <v>0</v>
      </c>
      <c r="L158" s="110">
        <v>0</v>
      </c>
      <c r="M158" s="126">
        <f>SUM(F158:L158)</f>
        <v>1</v>
      </c>
    </row>
    <row r="159" spans="2:12" ht="11.25">
      <c r="B159" s="110"/>
      <c r="C159" s="110"/>
      <c r="D159" s="110" t="s">
        <v>675</v>
      </c>
      <c r="E159" s="110"/>
      <c r="F159" s="110"/>
      <c r="G159" s="110"/>
      <c r="H159" s="110"/>
      <c r="I159" s="110"/>
      <c r="J159" s="110"/>
      <c r="K159" s="110"/>
      <c r="L159" s="110"/>
    </row>
    <row r="160" spans="1:13" ht="11.25">
      <c r="A160" s="124" t="s">
        <v>499</v>
      </c>
      <c r="B160" s="110"/>
      <c r="C160" s="110"/>
      <c r="D160" s="110"/>
      <c r="E160" s="110" t="s">
        <v>788</v>
      </c>
      <c r="F160" s="110">
        <v>0</v>
      </c>
      <c r="G160" s="110">
        <v>1</v>
      </c>
      <c r="H160" s="110">
        <v>4</v>
      </c>
      <c r="I160" s="110">
        <v>1</v>
      </c>
      <c r="J160" s="110">
        <v>0</v>
      </c>
      <c r="K160" s="110">
        <v>0</v>
      </c>
      <c r="L160" s="110">
        <v>0</v>
      </c>
      <c r="M160" s="126">
        <f>SUM(F160:L160)</f>
        <v>6</v>
      </c>
    </row>
    <row r="161" spans="1:13" ht="11.25">
      <c r="A161" s="124" t="s">
        <v>497</v>
      </c>
      <c r="B161" s="110"/>
      <c r="C161" s="110"/>
      <c r="D161" s="110"/>
      <c r="E161" s="110" t="s">
        <v>789</v>
      </c>
      <c r="F161" s="110">
        <v>0</v>
      </c>
      <c r="G161" s="110">
        <v>1</v>
      </c>
      <c r="H161" s="110">
        <v>1</v>
      </c>
      <c r="I161" s="110">
        <v>1</v>
      </c>
      <c r="J161" s="110">
        <v>0</v>
      </c>
      <c r="K161" s="110">
        <v>0</v>
      </c>
      <c r="L161" s="110">
        <v>0</v>
      </c>
      <c r="M161" s="126">
        <f>SUM(F161:L161)</f>
        <v>3</v>
      </c>
    </row>
    <row r="162" spans="1:13" ht="11.25">
      <c r="A162" s="124" t="s">
        <v>501</v>
      </c>
      <c r="B162" s="110"/>
      <c r="C162" s="110"/>
      <c r="D162" s="110"/>
      <c r="E162" s="110" t="s">
        <v>758</v>
      </c>
      <c r="F162" s="110">
        <v>0</v>
      </c>
      <c r="G162" s="110">
        <v>0</v>
      </c>
      <c r="H162" s="110">
        <v>0</v>
      </c>
      <c r="I162" s="110">
        <v>3</v>
      </c>
      <c r="J162" s="110">
        <v>0</v>
      </c>
      <c r="K162" s="110">
        <v>0</v>
      </c>
      <c r="L162" s="110">
        <v>0</v>
      </c>
      <c r="M162" s="126">
        <f>SUM(F162:L162)</f>
        <v>3</v>
      </c>
    </row>
    <row r="163" spans="1:13" ht="11.25">
      <c r="A163" s="124" t="s">
        <v>495</v>
      </c>
      <c r="B163" s="110"/>
      <c r="C163" s="110"/>
      <c r="D163" s="110"/>
      <c r="E163" s="110" t="s">
        <v>675</v>
      </c>
      <c r="F163" s="110">
        <v>0</v>
      </c>
      <c r="G163" s="110">
        <v>2</v>
      </c>
      <c r="H163" s="110">
        <v>0</v>
      </c>
      <c r="I163" s="110">
        <v>1</v>
      </c>
      <c r="J163" s="110">
        <v>0</v>
      </c>
      <c r="K163" s="110">
        <v>0</v>
      </c>
      <c r="L163" s="110">
        <v>0</v>
      </c>
      <c r="M163" s="126">
        <f>SUM(F163:L163)</f>
        <v>3</v>
      </c>
    </row>
    <row r="164" spans="2:12" ht="11.2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3" ht="12.75">
      <c r="B165" s="139" t="s">
        <v>604</v>
      </c>
      <c r="C165" s="110"/>
      <c r="D165" s="110"/>
      <c r="E165" s="110"/>
      <c r="F165" s="140">
        <f aca="true" t="shared" si="9" ref="F165:M165">SUM(F167:F168)</f>
        <v>2</v>
      </c>
      <c r="G165" s="140">
        <f t="shared" si="9"/>
        <v>1</v>
      </c>
      <c r="H165" s="140">
        <f t="shared" si="9"/>
        <v>12</v>
      </c>
      <c r="I165" s="140">
        <f t="shared" si="9"/>
        <v>7</v>
      </c>
      <c r="J165" s="140">
        <f t="shared" si="9"/>
        <v>3</v>
      </c>
      <c r="K165" s="140">
        <f t="shared" si="9"/>
        <v>0</v>
      </c>
      <c r="L165" s="140">
        <f t="shared" si="9"/>
        <v>1</v>
      </c>
      <c r="M165" s="140">
        <f t="shared" si="9"/>
        <v>26</v>
      </c>
    </row>
    <row r="166" spans="2:12" ht="11.25">
      <c r="B166" s="110"/>
      <c r="C166" s="110"/>
      <c r="D166" s="110" t="s">
        <v>605</v>
      </c>
      <c r="E166" s="110"/>
      <c r="F166" s="110"/>
      <c r="G166" s="110"/>
      <c r="H166" s="110"/>
      <c r="I166" s="110"/>
      <c r="J166" s="110"/>
      <c r="K166" s="110"/>
      <c r="L166" s="110"/>
    </row>
    <row r="167" spans="1:13" ht="11.25">
      <c r="A167" s="124" t="s">
        <v>505</v>
      </c>
      <c r="B167" s="110"/>
      <c r="C167" s="110"/>
      <c r="D167" s="110"/>
      <c r="E167" s="110" t="s">
        <v>790</v>
      </c>
      <c r="F167" s="110">
        <v>2</v>
      </c>
      <c r="G167" s="110">
        <v>1</v>
      </c>
      <c r="H167" s="110">
        <v>12</v>
      </c>
      <c r="I167" s="110">
        <v>3</v>
      </c>
      <c r="J167" s="110">
        <v>1</v>
      </c>
      <c r="K167" s="110">
        <v>0</v>
      </c>
      <c r="L167" s="110">
        <v>0</v>
      </c>
      <c r="M167" s="126">
        <f>SUM(F167:L167)</f>
        <v>19</v>
      </c>
    </row>
    <row r="168" spans="1:13" ht="11.25">
      <c r="A168" s="124" t="s">
        <v>509</v>
      </c>
      <c r="B168" s="110"/>
      <c r="C168" s="110"/>
      <c r="D168" s="110"/>
      <c r="E168" s="110" t="s">
        <v>791</v>
      </c>
      <c r="F168" s="110">
        <v>0</v>
      </c>
      <c r="G168" s="110">
        <v>0</v>
      </c>
      <c r="H168" s="110">
        <v>0</v>
      </c>
      <c r="I168" s="110">
        <v>4</v>
      </c>
      <c r="J168" s="110">
        <v>2</v>
      </c>
      <c r="K168" s="110">
        <v>0</v>
      </c>
      <c r="L168" s="110">
        <v>1</v>
      </c>
      <c r="M168" s="126">
        <f>SUM(F168:L168)</f>
        <v>7</v>
      </c>
    </row>
    <row r="169" spans="2:12" ht="11.2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3" ht="12.75">
      <c r="B170" s="139" t="s">
        <v>606</v>
      </c>
      <c r="C170" s="110"/>
      <c r="D170" s="110"/>
      <c r="E170" s="110"/>
      <c r="F170" s="140">
        <f aca="true" t="shared" si="10" ref="F170:M170">SUM(F171:F172)</f>
        <v>12</v>
      </c>
      <c r="G170" s="140">
        <f t="shared" si="10"/>
        <v>15</v>
      </c>
      <c r="H170" s="140">
        <f t="shared" si="10"/>
        <v>101</v>
      </c>
      <c r="I170" s="140">
        <f t="shared" si="10"/>
        <v>79</v>
      </c>
      <c r="J170" s="140">
        <f t="shared" si="10"/>
        <v>7</v>
      </c>
      <c r="K170" s="140">
        <f t="shared" si="10"/>
        <v>16</v>
      </c>
      <c r="L170" s="140">
        <f t="shared" si="10"/>
        <v>0</v>
      </c>
      <c r="M170" s="140">
        <f t="shared" si="10"/>
        <v>230</v>
      </c>
    </row>
    <row r="171" spans="1:13" ht="11.25">
      <c r="A171" s="124" t="s">
        <v>534</v>
      </c>
      <c r="B171" s="110"/>
      <c r="C171" s="110"/>
      <c r="D171" s="110" t="s">
        <v>717</v>
      </c>
      <c r="E171" s="110"/>
      <c r="F171" s="110">
        <v>4</v>
      </c>
      <c r="G171" s="110">
        <v>15</v>
      </c>
      <c r="H171" s="110">
        <v>101</v>
      </c>
      <c r="I171" s="110">
        <v>79</v>
      </c>
      <c r="J171" s="110">
        <v>7</v>
      </c>
      <c r="K171" s="110">
        <v>0</v>
      </c>
      <c r="L171" s="110">
        <v>0</v>
      </c>
      <c r="M171" s="126">
        <f>SUM(F171:L171)</f>
        <v>206</v>
      </c>
    </row>
    <row r="172" spans="1:13" ht="11.25">
      <c r="A172" s="124" t="s">
        <v>528</v>
      </c>
      <c r="B172" s="110"/>
      <c r="C172" s="110"/>
      <c r="D172" s="110" t="s">
        <v>15</v>
      </c>
      <c r="E172" s="110"/>
      <c r="F172" s="110">
        <v>8</v>
      </c>
      <c r="G172" s="110">
        <v>0</v>
      </c>
      <c r="H172" s="110">
        <v>0</v>
      </c>
      <c r="I172" s="110">
        <v>0</v>
      </c>
      <c r="J172" s="110">
        <v>0</v>
      </c>
      <c r="K172" s="110">
        <v>16</v>
      </c>
      <c r="L172" s="110">
        <v>0</v>
      </c>
      <c r="M172" s="126">
        <f>SUM(F172:L172)</f>
        <v>24</v>
      </c>
    </row>
    <row r="173" spans="2:12" ht="11.25">
      <c r="B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3:13" ht="11.25">
      <c r="C174" s="137" t="s">
        <v>801</v>
      </c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</sheetData>
  <printOptions horizontalCentered="1"/>
  <pageMargins left="0.56" right="0.5" top="0.4" bottom="0.5" header="0.5" footer="0.3"/>
  <pageSetup horizontalDpi="600" verticalDpi="600" orientation="portrait" scale="92" r:id="rId1"/>
  <headerFooter alignWithMargins="0">
    <oddFooter>&amp;LIR:Enroll:Term:00-4:&amp;F</oddFooter>
  </headerFooter>
  <rowBreaks count="2" manualBreakCount="2">
    <brk id="67" max="255" man="1"/>
    <brk id="128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H44"/>
  <sheetViews>
    <sheetView showGridLines="0" workbookViewId="0" topLeftCell="A1">
      <selection activeCell="A6" sqref="A6"/>
    </sheetView>
  </sheetViews>
  <sheetFormatPr defaultColWidth="5.83203125" defaultRowHeight="9.75"/>
  <cols>
    <col min="1" max="1" width="3" style="3" customWidth="1"/>
    <col min="2" max="2" width="21" style="3" customWidth="1"/>
    <col min="3" max="8" width="14" style="3" customWidth="1"/>
    <col min="9" max="9" width="7.66015625" style="3" customWidth="1"/>
    <col min="10" max="250" width="5.83203125" style="3" customWidth="1"/>
    <col min="251" max="16384" width="5.83203125" style="3" customWidth="1"/>
  </cols>
  <sheetData>
    <row r="1" spans="1:8" ht="12">
      <c r="A1" s="2" t="s">
        <v>730</v>
      </c>
      <c r="B1" s="2"/>
      <c r="C1" s="2"/>
      <c r="D1" s="2"/>
      <c r="E1" s="2"/>
      <c r="F1" s="2"/>
      <c r="G1" s="2"/>
      <c r="H1" s="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2" t="s">
        <v>21</v>
      </c>
      <c r="B3" s="2"/>
      <c r="C3" s="2"/>
      <c r="D3" s="2"/>
      <c r="E3" s="2"/>
      <c r="F3" s="2"/>
      <c r="G3" s="2"/>
      <c r="H3" s="2"/>
    </row>
    <row r="5" spans="1:8" ht="12.75" customHeight="1">
      <c r="A5" s="1" t="s">
        <v>805</v>
      </c>
      <c r="B5" s="2"/>
      <c r="C5" s="2"/>
      <c r="D5" s="2"/>
      <c r="E5" s="2"/>
      <c r="F5" s="2"/>
      <c r="G5" s="2"/>
      <c r="H5" s="2"/>
    </row>
    <row r="6" spans="1:8" ht="12.75" customHeight="1">
      <c r="A6" s="1" t="s">
        <v>804</v>
      </c>
      <c r="B6" s="2"/>
      <c r="C6" s="2"/>
      <c r="D6" s="2"/>
      <c r="E6" s="2"/>
      <c r="F6" s="2"/>
      <c r="G6" s="2"/>
      <c r="H6" s="2"/>
    </row>
    <row r="7" spans="3:7" ht="48.75" customHeight="1">
      <c r="C7" s="4" t="s">
        <v>0</v>
      </c>
      <c r="D7" s="5" t="s">
        <v>1</v>
      </c>
      <c r="E7" s="5" t="s">
        <v>2</v>
      </c>
      <c r="F7" s="5" t="s">
        <v>3</v>
      </c>
      <c r="G7" s="5" t="s">
        <v>4</v>
      </c>
    </row>
    <row r="8" spans="3:7" ht="9.75" customHeight="1">
      <c r="C8" s="4" t="s">
        <v>5</v>
      </c>
      <c r="D8" s="5" t="s">
        <v>6</v>
      </c>
      <c r="E8" s="5" t="s">
        <v>6</v>
      </c>
      <c r="F8" s="5" t="s">
        <v>6</v>
      </c>
      <c r="G8" s="5" t="s">
        <v>6</v>
      </c>
    </row>
    <row r="9" spans="1:8" ht="9.75" customHeight="1">
      <c r="A9" s="6"/>
      <c r="C9" s="7" t="s">
        <v>7</v>
      </c>
      <c r="D9" s="8" t="s">
        <v>8</v>
      </c>
      <c r="E9" s="8" t="s">
        <v>8</v>
      </c>
      <c r="F9" s="8" t="s">
        <v>9</v>
      </c>
      <c r="G9" s="8" t="s">
        <v>9</v>
      </c>
      <c r="H9" s="8" t="s">
        <v>10</v>
      </c>
    </row>
    <row r="10" spans="1:8" ht="9.75" customHeight="1">
      <c r="A10" s="6"/>
      <c r="C10" s="7"/>
      <c r="D10" s="8"/>
      <c r="E10" s="8"/>
      <c r="F10" s="8"/>
      <c r="G10" s="8"/>
      <c r="H10" s="8"/>
    </row>
    <row r="11" spans="2:8" ht="12">
      <c r="B11" s="9" t="s">
        <v>11</v>
      </c>
      <c r="C11" s="10">
        <v>13</v>
      </c>
      <c r="D11" s="10">
        <v>13</v>
      </c>
      <c r="E11" s="10">
        <v>29</v>
      </c>
      <c r="F11" s="10">
        <v>0</v>
      </c>
      <c r="G11" s="11">
        <v>0</v>
      </c>
      <c r="H11" s="11">
        <f>SUM(C11:G11)</f>
        <v>55</v>
      </c>
    </row>
    <row r="12" spans="2:8" ht="12">
      <c r="B12" s="9" t="s">
        <v>12</v>
      </c>
      <c r="C12" s="10">
        <v>1</v>
      </c>
      <c r="D12" s="10">
        <v>49</v>
      </c>
      <c r="E12" s="10">
        <v>208</v>
      </c>
      <c r="F12" s="10">
        <v>0</v>
      </c>
      <c r="G12" s="11">
        <v>0</v>
      </c>
      <c r="H12" s="11">
        <f>SUM(C12:G12)</f>
        <v>258</v>
      </c>
    </row>
    <row r="13" spans="2:8" ht="12">
      <c r="B13" s="9" t="s">
        <v>13</v>
      </c>
      <c r="C13" s="10">
        <v>0</v>
      </c>
      <c r="D13" s="10">
        <v>60</v>
      </c>
      <c r="E13" s="10">
        <v>265</v>
      </c>
      <c r="F13" s="10">
        <v>0</v>
      </c>
      <c r="G13" s="11">
        <v>0</v>
      </c>
      <c r="H13" s="11">
        <f>SUM(C13:G13)</f>
        <v>325</v>
      </c>
    </row>
    <row r="14" spans="2:8" ht="12">
      <c r="B14" s="9" t="s">
        <v>14</v>
      </c>
      <c r="C14" s="10">
        <v>0</v>
      </c>
      <c r="D14" s="10">
        <v>16</v>
      </c>
      <c r="E14" s="10">
        <v>19</v>
      </c>
      <c r="F14" s="10">
        <v>32</v>
      </c>
      <c r="G14" s="11">
        <v>0</v>
      </c>
      <c r="H14" s="11">
        <f>SUM(C14:G14)</f>
        <v>67</v>
      </c>
    </row>
    <row r="15" spans="2:8" ht="12">
      <c r="B15" s="9" t="s">
        <v>15</v>
      </c>
      <c r="C15" s="10">
        <v>8</v>
      </c>
      <c r="D15" s="10">
        <v>10</v>
      </c>
      <c r="E15" s="10">
        <v>6</v>
      </c>
      <c r="F15" s="10">
        <v>0</v>
      </c>
      <c r="G15" s="11">
        <v>0</v>
      </c>
      <c r="H15" s="11">
        <f>SUM(C15:G15)</f>
        <v>24</v>
      </c>
    </row>
    <row r="16" spans="1:8" ht="12">
      <c r="A16" s="170" t="s">
        <v>16</v>
      </c>
      <c r="B16" s="170"/>
      <c r="C16" s="10">
        <f aca="true" t="shared" si="0" ref="C16:H16">SUM(C11:C15)</f>
        <v>22</v>
      </c>
      <c r="D16" s="10">
        <f t="shared" si="0"/>
        <v>148</v>
      </c>
      <c r="E16" s="10">
        <f t="shared" si="0"/>
        <v>527</v>
      </c>
      <c r="F16" s="10">
        <f t="shared" si="0"/>
        <v>32</v>
      </c>
      <c r="G16" s="10">
        <f t="shared" si="0"/>
        <v>0</v>
      </c>
      <c r="H16" s="10">
        <f t="shared" si="0"/>
        <v>729</v>
      </c>
    </row>
    <row r="17" spans="2:8" ht="12">
      <c r="B17" s="9"/>
      <c r="C17" s="10"/>
      <c r="D17" s="10"/>
      <c r="E17" s="10"/>
      <c r="F17" s="10"/>
      <c r="G17" s="10"/>
      <c r="H17" s="10"/>
    </row>
    <row r="18" spans="2:8" ht="12">
      <c r="B18" s="9" t="s">
        <v>17</v>
      </c>
      <c r="C18" s="10">
        <v>0</v>
      </c>
      <c r="D18" s="11">
        <v>0</v>
      </c>
      <c r="E18" s="11">
        <v>0</v>
      </c>
      <c r="F18" s="11">
        <v>142</v>
      </c>
      <c r="G18" s="11">
        <v>100</v>
      </c>
      <c r="H18" s="11">
        <f>SUM(C18:G18)</f>
        <v>242</v>
      </c>
    </row>
    <row r="19" spans="2:8" ht="12">
      <c r="B19" s="9" t="s">
        <v>18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f>SUM(C19:G19)</f>
        <v>0</v>
      </c>
    </row>
    <row r="20" spans="2:8" ht="12">
      <c r="B20" s="9" t="s">
        <v>19</v>
      </c>
      <c r="C20" s="10">
        <v>0</v>
      </c>
      <c r="D20" s="11">
        <v>0</v>
      </c>
      <c r="E20" s="11">
        <v>0</v>
      </c>
      <c r="F20" s="11">
        <v>6</v>
      </c>
      <c r="G20" s="11">
        <v>6</v>
      </c>
      <c r="H20" s="11">
        <f>SUM(C20:G20)</f>
        <v>12</v>
      </c>
    </row>
    <row r="21" spans="1:8" ht="12">
      <c r="A21" s="170" t="s">
        <v>20</v>
      </c>
      <c r="B21" s="170"/>
      <c r="C21" s="10">
        <f aca="true" t="shared" si="1" ref="C21:H21">SUM(C18:C20)</f>
        <v>0</v>
      </c>
      <c r="D21" s="10">
        <f t="shared" si="1"/>
        <v>0</v>
      </c>
      <c r="E21" s="10">
        <f t="shared" si="1"/>
        <v>0</v>
      </c>
      <c r="F21" s="10">
        <f t="shared" si="1"/>
        <v>148</v>
      </c>
      <c r="G21" s="10">
        <f t="shared" si="1"/>
        <v>106</v>
      </c>
      <c r="H21" s="10">
        <f t="shared" si="1"/>
        <v>254</v>
      </c>
    </row>
    <row r="22" spans="2:8" ht="12">
      <c r="B22" s="9"/>
      <c r="C22" s="10"/>
      <c r="D22" s="10"/>
      <c r="E22" s="10"/>
      <c r="F22" s="10"/>
      <c r="G22" s="10"/>
      <c r="H22" s="10"/>
    </row>
    <row r="23" spans="1:8" ht="12">
      <c r="A23" s="170" t="s">
        <v>10</v>
      </c>
      <c r="B23" s="170"/>
      <c r="C23" s="11">
        <f aca="true" t="shared" si="2" ref="C23:H23">C21+C16</f>
        <v>22</v>
      </c>
      <c r="D23" s="11">
        <f t="shared" si="2"/>
        <v>148</v>
      </c>
      <c r="E23" s="11">
        <f t="shared" si="2"/>
        <v>527</v>
      </c>
      <c r="F23" s="11">
        <f t="shared" si="2"/>
        <v>180</v>
      </c>
      <c r="G23" s="11">
        <f t="shared" si="2"/>
        <v>106</v>
      </c>
      <c r="H23" s="11">
        <f t="shared" si="2"/>
        <v>983</v>
      </c>
    </row>
    <row r="24" spans="3:8" ht="12">
      <c r="C24" s="12"/>
      <c r="D24" s="12"/>
      <c r="E24" s="12"/>
      <c r="F24" s="12"/>
      <c r="G24" s="12"/>
      <c r="H24" s="12"/>
    </row>
    <row r="44" ht="12">
      <c r="G44" s="12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44:G44"/>
  <sheetViews>
    <sheetView showGridLines="0" workbookViewId="0" topLeftCell="A1">
      <selection activeCell="A5" sqref="A5"/>
    </sheetView>
  </sheetViews>
  <sheetFormatPr defaultColWidth="9.33203125" defaultRowHeight="9.75"/>
  <sheetData>
    <row r="44" ht="9.75">
      <c r="G44" s="155"/>
    </row>
  </sheetData>
  <printOptions/>
  <pageMargins left="0.75" right="0.75" top="1" bottom="1" header="0.8" footer="0.5"/>
  <pageSetup horizontalDpi="600" verticalDpi="600" orientation="landscape" r:id="rId2"/>
  <headerFooter alignWithMargins="0">
    <oddHeader>&amp;C&amp;12Table 1</oddHeader>
    <oddFooter>&amp;C&amp;9 - 1 -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44"/>
  <sheetViews>
    <sheetView showGridLines="0" workbookViewId="0" topLeftCell="A1">
      <selection activeCell="A5" sqref="A5"/>
    </sheetView>
  </sheetViews>
  <sheetFormatPr defaultColWidth="4.83203125" defaultRowHeight="9.75"/>
  <cols>
    <col min="1" max="1" width="5" style="24" customWidth="1"/>
    <col min="2" max="2" width="28" style="24" customWidth="1"/>
    <col min="3" max="3" width="11.33203125" style="24" customWidth="1"/>
    <col min="4" max="4" width="12.33203125" style="34" customWidth="1"/>
    <col min="5" max="13" width="11.33203125" style="34" customWidth="1"/>
    <col min="14" max="14" width="9" style="24" customWidth="1"/>
    <col min="15" max="141" width="4.83203125" style="24" customWidth="1"/>
    <col min="142" max="16384" width="4.83203125" style="24" customWidth="1"/>
  </cols>
  <sheetData>
    <row r="1" spans="1:13" s="145" customFormat="1" ht="12.75">
      <c r="A1" s="146" t="s">
        <v>792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2" customFormat="1" ht="12.75">
      <c r="A2" s="165" t="s">
        <v>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22" customFormat="1" ht="12.75">
      <c r="A3" s="165" t="s">
        <v>541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s="22" customFormat="1" ht="12.75">
      <c r="A4" s="165" t="s">
        <v>542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="23" customFormat="1" ht="12.75"/>
    <row r="6" s="23" customFormat="1" ht="12.75"/>
    <row r="7" spans="1:13" ht="12">
      <c r="A7" s="24" t="s">
        <v>543</v>
      </c>
      <c r="C7" s="25" t="s">
        <v>11</v>
      </c>
      <c r="D7" s="26" t="s">
        <v>12</v>
      </c>
      <c r="E7" s="26" t="s">
        <v>13</v>
      </c>
      <c r="F7" s="26" t="s">
        <v>14</v>
      </c>
      <c r="G7" s="26" t="s">
        <v>544</v>
      </c>
      <c r="H7" s="26" t="s">
        <v>545</v>
      </c>
      <c r="I7" s="26" t="s">
        <v>17</v>
      </c>
      <c r="J7" s="26" t="s">
        <v>24</v>
      </c>
      <c r="K7" s="26" t="s">
        <v>19</v>
      </c>
      <c r="L7" s="26" t="s">
        <v>546</v>
      </c>
      <c r="M7" s="26" t="s">
        <v>10</v>
      </c>
    </row>
    <row r="8" spans="2:13" ht="12">
      <c r="B8" s="27" t="s">
        <v>10</v>
      </c>
      <c r="C8" s="28">
        <f aca="true" t="shared" si="0" ref="C8:M8">C10+C11</f>
        <v>2974</v>
      </c>
      <c r="D8" s="28">
        <f t="shared" si="0"/>
        <v>3290</v>
      </c>
      <c r="E8" s="28">
        <f t="shared" si="0"/>
        <v>4717</v>
      </c>
      <c r="F8" s="28">
        <f t="shared" si="0"/>
        <v>5964</v>
      </c>
      <c r="G8" s="28">
        <f t="shared" si="0"/>
        <v>56</v>
      </c>
      <c r="H8" s="28">
        <f t="shared" si="0"/>
        <v>17001</v>
      </c>
      <c r="I8" s="28">
        <f t="shared" si="0"/>
        <v>2204</v>
      </c>
      <c r="J8" s="28">
        <f t="shared" si="0"/>
        <v>25</v>
      </c>
      <c r="K8" s="28">
        <f t="shared" si="0"/>
        <v>357</v>
      </c>
      <c r="L8" s="28">
        <f t="shared" si="0"/>
        <v>2586</v>
      </c>
      <c r="M8" s="28">
        <f t="shared" si="0"/>
        <v>19587</v>
      </c>
    </row>
    <row r="9" spans="2:13" ht="12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12">
      <c r="B10" s="27" t="s">
        <v>547</v>
      </c>
      <c r="C10" s="28">
        <f aca="true" t="shared" si="1" ref="C10:M10">C14+C18+C22+C26+C30+C34+C38</f>
        <v>1139</v>
      </c>
      <c r="D10" s="28">
        <f t="shared" si="1"/>
        <v>1352</v>
      </c>
      <c r="E10" s="28">
        <f t="shared" si="1"/>
        <v>2048</v>
      </c>
      <c r="F10" s="28">
        <f t="shared" si="1"/>
        <v>2664</v>
      </c>
      <c r="G10" s="28">
        <f t="shared" si="1"/>
        <v>34</v>
      </c>
      <c r="H10" s="28">
        <f t="shared" si="1"/>
        <v>7237</v>
      </c>
      <c r="I10" s="28">
        <f t="shared" si="1"/>
        <v>805</v>
      </c>
      <c r="J10" s="28">
        <f t="shared" si="1"/>
        <v>6</v>
      </c>
      <c r="K10" s="28">
        <f t="shared" si="1"/>
        <v>129</v>
      </c>
      <c r="L10" s="28">
        <f t="shared" si="1"/>
        <v>940</v>
      </c>
      <c r="M10" s="28">
        <f t="shared" si="1"/>
        <v>8177</v>
      </c>
    </row>
    <row r="11" spans="2:13" ht="12">
      <c r="B11" s="27" t="s">
        <v>548</v>
      </c>
      <c r="C11" s="28">
        <f aca="true" t="shared" si="2" ref="C11:M11">C15+C19+C23+C27+C31+C35+C39</f>
        <v>1835</v>
      </c>
      <c r="D11" s="28">
        <f t="shared" si="2"/>
        <v>1938</v>
      </c>
      <c r="E11" s="28">
        <f t="shared" si="2"/>
        <v>2669</v>
      </c>
      <c r="F11" s="28">
        <f t="shared" si="2"/>
        <v>3300</v>
      </c>
      <c r="G11" s="28">
        <f t="shared" si="2"/>
        <v>22</v>
      </c>
      <c r="H11" s="28">
        <f t="shared" si="2"/>
        <v>9764</v>
      </c>
      <c r="I11" s="28">
        <f t="shared" si="2"/>
        <v>1399</v>
      </c>
      <c r="J11" s="28">
        <f t="shared" si="2"/>
        <v>19</v>
      </c>
      <c r="K11" s="28">
        <f t="shared" si="2"/>
        <v>228</v>
      </c>
      <c r="L11" s="28">
        <f t="shared" si="2"/>
        <v>1646</v>
      </c>
      <c r="M11" s="28">
        <f t="shared" si="2"/>
        <v>11410</v>
      </c>
    </row>
    <row r="12" spans="2:13" ht="1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12">
      <c r="A13" s="32" t="s">
        <v>549</v>
      </c>
      <c r="B13" s="27"/>
      <c r="C13" s="29">
        <f aca="true" t="shared" si="3" ref="C13:M13">SUM(C14:C15)</f>
        <v>10</v>
      </c>
      <c r="D13" s="29">
        <f t="shared" si="3"/>
        <v>10</v>
      </c>
      <c r="E13" s="29">
        <f t="shared" si="3"/>
        <v>9</v>
      </c>
      <c r="F13" s="29">
        <f t="shared" si="3"/>
        <v>18</v>
      </c>
      <c r="G13" s="29">
        <f t="shared" si="3"/>
        <v>0</v>
      </c>
      <c r="H13" s="29">
        <f t="shared" si="3"/>
        <v>47</v>
      </c>
      <c r="I13" s="29">
        <f t="shared" si="3"/>
        <v>2</v>
      </c>
      <c r="J13" s="29">
        <f t="shared" si="3"/>
        <v>0</v>
      </c>
      <c r="K13" s="29">
        <f t="shared" si="3"/>
        <v>1</v>
      </c>
      <c r="L13" s="29">
        <f t="shared" si="3"/>
        <v>3</v>
      </c>
      <c r="M13" s="29">
        <f t="shared" si="3"/>
        <v>50</v>
      </c>
    </row>
    <row r="14" spans="1:13" ht="12">
      <c r="A14" s="32"/>
      <c r="B14" s="27" t="s">
        <v>547</v>
      </c>
      <c r="C14" s="29">
        <v>4</v>
      </c>
      <c r="D14" s="33">
        <v>7</v>
      </c>
      <c r="E14" s="29">
        <v>1</v>
      </c>
      <c r="F14" s="33">
        <v>9</v>
      </c>
      <c r="G14" s="29">
        <v>0</v>
      </c>
      <c r="H14" s="29">
        <f>SUM(C14:G14)</f>
        <v>21</v>
      </c>
      <c r="I14" s="33">
        <v>1</v>
      </c>
      <c r="J14" s="29">
        <v>0</v>
      </c>
      <c r="K14" s="33">
        <v>1</v>
      </c>
      <c r="L14" s="29">
        <f>SUM(I14:K14)</f>
        <v>2</v>
      </c>
      <c r="M14" s="33">
        <f>L14+H14</f>
        <v>23</v>
      </c>
    </row>
    <row r="15" spans="1:13" ht="12">
      <c r="A15" s="32"/>
      <c r="B15" s="27" t="s">
        <v>548</v>
      </c>
      <c r="C15" s="29">
        <v>6</v>
      </c>
      <c r="D15" s="33">
        <v>3</v>
      </c>
      <c r="E15" s="29">
        <v>8</v>
      </c>
      <c r="F15" s="33">
        <v>9</v>
      </c>
      <c r="G15" s="29">
        <v>0</v>
      </c>
      <c r="H15" s="29">
        <f>SUM(C15:G15)</f>
        <v>26</v>
      </c>
      <c r="I15" s="33">
        <v>1</v>
      </c>
      <c r="J15" s="29">
        <v>0</v>
      </c>
      <c r="K15" s="33">
        <v>0</v>
      </c>
      <c r="L15" s="29">
        <f>SUM(I15:K15)</f>
        <v>1</v>
      </c>
      <c r="M15" s="33">
        <f>L15+H15</f>
        <v>27</v>
      </c>
    </row>
    <row r="16" spans="1:13" ht="12">
      <c r="A16" s="32"/>
      <c r="B16" s="27"/>
      <c r="C16" s="29"/>
      <c r="D16" s="33"/>
      <c r="E16" s="29"/>
      <c r="F16" s="33"/>
      <c r="G16" s="29"/>
      <c r="H16" s="29"/>
      <c r="I16" s="33"/>
      <c r="J16" s="29"/>
      <c r="K16" s="33"/>
      <c r="L16" s="29"/>
      <c r="M16" s="33"/>
    </row>
    <row r="17" spans="1:13" ht="12">
      <c r="A17" s="32" t="s">
        <v>550</v>
      </c>
      <c r="B17" s="27"/>
      <c r="C17" s="29">
        <f aca="true" t="shared" si="4" ref="C17:M17">C18+C19</f>
        <v>241</v>
      </c>
      <c r="D17" s="29">
        <f t="shared" si="4"/>
        <v>178</v>
      </c>
      <c r="E17" s="29">
        <f t="shared" si="4"/>
        <v>242</v>
      </c>
      <c r="F17" s="29">
        <f t="shared" si="4"/>
        <v>346</v>
      </c>
      <c r="G17" s="29">
        <f t="shared" si="4"/>
        <v>1</v>
      </c>
      <c r="H17" s="29">
        <f t="shared" si="4"/>
        <v>1008</v>
      </c>
      <c r="I17" s="29">
        <f t="shared" si="4"/>
        <v>100</v>
      </c>
      <c r="J17" s="29">
        <f t="shared" si="4"/>
        <v>0</v>
      </c>
      <c r="K17" s="29">
        <f t="shared" si="4"/>
        <v>22</v>
      </c>
      <c r="L17" s="29">
        <f t="shared" si="4"/>
        <v>122</v>
      </c>
      <c r="M17" s="29">
        <f t="shared" si="4"/>
        <v>1130</v>
      </c>
    </row>
    <row r="18" spans="1:13" ht="12">
      <c r="A18" s="32"/>
      <c r="B18" s="27" t="s">
        <v>547</v>
      </c>
      <c r="C18" s="29">
        <v>81</v>
      </c>
      <c r="D18" s="33">
        <v>59</v>
      </c>
      <c r="E18" s="29">
        <v>89</v>
      </c>
      <c r="F18" s="33">
        <v>148</v>
      </c>
      <c r="G18" s="29">
        <v>0</v>
      </c>
      <c r="H18" s="29">
        <f>SUM(C18:G18)</f>
        <v>377</v>
      </c>
      <c r="I18" s="33">
        <v>32</v>
      </c>
      <c r="J18" s="29">
        <v>0</v>
      </c>
      <c r="K18" s="33">
        <v>6</v>
      </c>
      <c r="L18" s="29">
        <f>SUM(I18:K18)</f>
        <v>38</v>
      </c>
      <c r="M18" s="33">
        <f>L18+H18</f>
        <v>415</v>
      </c>
    </row>
    <row r="19" spans="1:13" ht="12">
      <c r="A19" s="32"/>
      <c r="B19" s="27" t="s">
        <v>548</v>
      </c>
      <c r="C19" s="29">
        <v>160</v>
      </c>
      <c r="D19" s="33">
        <v>119</v>
      </c>
      <c r="E19" s="29">
        <v>153</v>
      </c>
      <c r="F19" s="33">
        <v>198</v>
      </c>
      <c r="G19" s="29">
        <v>1</v>
      </c>
      <c r="H19" s="29">
        <f>SUM(C19:G19)</f>
        <v>631</v>
      </c>
      <c r="I19" s="33">
        <v>68</v>
      </c>
      <c r="J19" s="29">
        <v>0</v>
      </c>
      <c r="K19" s="33">
        <v>16</v>
      </c>
      <c r="L19" s="29">
        <f>SUM(I19:K19)</f>
        <v>84</v>
      </c>
      <c r="M19" s="33">
        <f>L19+H19</f>
        <v>715</v>
      </c>
    </row>
    <row r="20" spans="1:13" ht="12">
      <c r="A20" s="32"/>
      <c r="B20" s="27"/>
      <c r="C20" s="29"/>
      <c r="D20" s="33"/>
      <c r="E20" s="29"/>
      <c r="F20" s="33"/>
      <c r="G20" s="29"/>
      <c r="H20" s="29"/>
      <c r="I20" s="33"/>
      <c r="J20" s="29"/>
      <c r="K20" s="33"/>
      <c r="L20" s="29"/>
      <c r="M20" s="33"/>
    </row>
    <row r="21" spans="1:13" ht="12">
      <c r="A21" s="32" t="s">
        <v>551</v>
      </c>
      <c r="B21" s="27"/>
      <c r="C21" s="29">
        <f aca="true" t="shared" si="5" ref="C21:M21">C22+C23</f>
        <v>50</v>
      </c>
      <c r="D21" s="29">
        <f t="shared" si="5"/>
        <v>50</v>
      </c>
      <c r="E21" s="29">
        <f t="shared" si="5"/>
        <v>61</v>
      </c>
      <c r="F21" s="29">
        <f t="shared" si="5"/>
        <v>105</v>
      </c>
      <c r="G21" s="29">
        <f t="shared" si="5"/>
        <v>1</v>
      </c>
      <c r="H21" s="29">
        <f t="shared" si="5"/>
        <v>267</v>
      </c>
      <c r="I21" s="29">
        <f t="shared" si="5"/>
        <v>38</v>
      </c>
      <c r="J21" s="29">
        <f t="shared" si="5"/>
        <v>0</v>
      </c>
      <c r="K21" s="29">
        <f t="shared" si="5"/>
        <v>3</v>
      </c>
      <c r="L21" s="29">
        <f t="shared" si="5"/>
        <v>41</v>
      </c>
      <c r="M21" s="29">
        <f t="shared" si="5"/>
        <v>308</v>
      </c>
    </row>
    <row r="22" spans="1:13" ht="12">
      <c r="A22" s="32"/>
      <c r="B22" s="27" t="s">
        <v>547</v>
      </c>
      <c r="C22" s="29">
        <v>18</v>
      </c>
      <c r="D22" s="33">
        <v>24</v>
      </c>
      <c r="E22" s="29">
        <v>30</v>
      </c>
      <c r="F22" s="33">
        <v>53</v>
      </c>
      <c r="G22" s="29">
        <v>0</v>
      </c>
      <c r="H22" s="29">
        <f>SUM(C22:G22)</f>
        <v>125</v>
      </c>
      <c r="I22" s="33">
        <v>17</v>
      </c>
      <c r="J22" s="29">
        <v>0</v>
      </c>
      <c r="K22" s="33">
        <v>2</v>
      </c>
      <c r="L22" s="29">
        <f>SUM(I22:K22)</f>
        <v>19</v>
      </c>
      <c r="M22" s="33">
        <f>L22+H22</f>
        <v>144</v>
      </c>
    </row>
    <row r="23" spans="1:13" ht="12">
      <c r="A23" s="32"/>
      <c r="B23" s="27" t="s">
        <v>548</v>
      </c>
      <c r="C23" s="29">
        <v>32</v>
      </c>
      <c r="D23" s="33">
        <v>26</v>
      </c>
      <c r="E23" s="29">
        <v>31</v>
      </c>
      <c r="F23" s="33">
        <v>52</v>
      </c>
      <c r="G23" s="29">
        <v>1</v>
      </c>
      <c r="H23" s="29">
        <f>SUM(C23:G23)</f>
        <v>142</v>
      </c>
      <c r="I23" s="33">
        <v>21</v>
      </c>
      <c r="J23" s="29">
        <v>0</v>
      </c>
      <c r="K23" s="33">
        <v>1</v>
      </c>
      <c r="L23" s="29">
        <f>SUM(I23:K23)</f>
        <v>22</v>
      </c>
      <c r="M23" s="33">
        <f>L23+H23</f>
        <v>164</v>
      </c>
    </row>
    <row r="24" spans="1:13" ht="12">
      <c r="A24" s="32"/>
      <c r="B24" s="27"/>
      <c r="C24" s="29"/>
      <c r="D24" s="33"/>
      <c r="E24" s="29"/>
      <c r="F24" s="33"/>
      <c r="G24" s="29"/>
      <c r="H24" s="29"/>
      <c r="I24" s="33"/>
      <c r="J24" s="29"/>
      <c r="K24" s="33"/>
      <c r="L24" s="29"/>
      <c r="M24" s="33"/>
    </row>
    <row r="25" spans="1:13" ht="12">
      <c r="A25" s="32" t="s">
        <v>552</v>
      </c>
      <c r="B25" s="27"/>
      <c r="C25" s="29">
        <f aca="true" t="shared" si="6" ref="C25:M25">C26+C27</f>
        <v>110</v>
      </c>
      <c r="D25" s="29">
        <f t="shared" si="6"/>
        <v>91</v>
      </c>
      <c r="E25" s="29">
        <f t="shared" si="6"/>
        <v>138</v>
      </c>
      <c r="F25" s="29">
        <f t="shared" si="6"/>
        <v>136</v>
      </c>
      <c r="G25" s="29">
        <f t="shared" si="6"/>
        <v>1</v>
      </c>
      <c r="H25" s="29">
        <f t="shared" si="6"/>
        <v>476</v>
      </c>
      <c r="I25" s="29">
        <f t="shared" si="6"/>
        <v>30</v>
      </c>
      <c r="J25" s="29">
        <f t="shared" si="6"/>
        <v>0</v>
      </c>
      <c r="K25" s="29">
        <f t="shared" si="6"/>
        <v>6</v>
      </c>
      <c r="L25" s="29">
        <f t="shared" si="6"/>
        <v>36</v>
      </c>
      <c r="M25" s="29">
        <f t="shared" si="6"/>
        <v>512</v>
      </c>
    </row>
    <row r="26" spans="1:13" ht="12">
      <c r="A26" s="32"/>
      <c r="B26" s="27" t="s">
        <v>547</v>
      </c>
      <c r="C26" s="29">
        <v>49</v>
      </c>
      <c r="D26" s="33">
        <v>40</v>
      </c>
      <c r="E26" s="29">
        <v>64</v>
      </c>
      <c r="F26" s="33">
        <v>62</v>
      </c>
      <c r="G26" s="29">
        <v>1</v>
      </c>
      <c r="H26" s="29">
        <f>SUM(C26:G26)</f>
        <v>216</v>
      </c>
      <c r="I26" s="33">
        <v>11</v>
      </c>
      <c r="J26" s="29">
        <v>0</v>
      </c>
      <c r="K26" s="33">
        <v>2</v>
      </c>
      <c r="L26" s="29">
        <f>SUM(I26:K26)</f>
        <v>13</v>
      </c>
      <c r="M26" s="33">
        <f>L26+H26</f>
        <v>229</v>
      </c>
    </row>
    <row r="27" spans="1:13" ht="12">
      <c r="A27" s="32"/>
      <c r="B27" s="27" t="s">
        <v>548</v>
      </c>
      <c r="C27" s="29">
        <v>61</v>
      </c>
      <c r="D27" s="29">
        <v>51</v>
      </c>
      <c r="E27" s="29">
        <v>74</v>
      </c>
      <c r="F27" s="29">
        <v>74</v>
      </c>
      <c r="G27" s="29">
        <v>0</v>
      </c>
      <c r="H27" s="29">
        <f>SUM(C27:G27)</f>
        <v>260</v>
      </c>
      <c r="I27" s="29">
        <v>19</v>
      </c>
      <c r="J27" s="29">
        <v>0</v>
      </c>
      <c r="K27" s="29">
        <v>4</v>
      </c>
      <c r="L27" s="29">
        <f>SUM(I27:K27)</f>
        <v>23</v>
      </c>
      <c r="M27" s="33">
        <f>L27+H27</f>
        <v>283</v>
      </c>
    </row>
    <row r="28" spans="1:13" ht="12">
      <c r="A28" s="32"/>
      <c r="B28" s="2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">
      <c r="A29" s="32" t="s">
        <v>553</v>
      </c>
      <c r="B29" s="27"/>
      <c r="C29" s="29">
        <f aca="true" t="shared" si="7" ref="C29:M29">C30+C31</f>
        <v>2543</v>
      </c>
      <c r="D29" s="29">
        <f t="shared" si="7"/>
        <v>2918</v>
      </c>
      <c r="E29" s="29">
        <f t="shared" si="7"/>
        <v>4213</v>
      </c>
      <c r="F29" s="29">
        <f t="shared" si="7"/>
        <v>5293</v>
      </c>
      <c r="G29" s="29">
        <f t="shared" si="7"/>
        <v>35</v>
      </c>
      <c r="H29" s="29">
        <f t="shared" si="7"/>
        <v>15002</v>
      </c>
      <c r="I29" s="29">
        <f t="shared" si="7"/>
        <v>1776</v>
      </c>
      <c r="J29" s="29">
        <f t="shared" si="7"/>
        <v>25</v>
      </c>
      <c r="K29" s="29">
        <f t="shared" si="7"/>
        <v>260</v>
      </c>
      <c r="L29" s="29">
        <f t="shared" si="7"/>
        <v>2061</v>
      </c>
      <c r="M29" s="29">
        <f t="shared" si="7"/>
        <v>17063</v>
      </c>
    </row>
    <row r="30" spans="1:13" ht="12">
      <c r="A30" s="32"/>
      <c r="B30" s="27" t="s">
        <v>547</v>
      </c>
      <c r="C30" s="29">
        <v>975</v>
      </c>
      <c r="D30" s="33">
        <v>1198</v>
      </c>
      <c r="E30" s="29">
        <v>1831</v>
      </c>
      <c r="F30" s="33">
        <v>2361</v>
      </c>
      <c r="G30" s="29">
        <v>20</v>
      </c>
      <c r="H30" s="29">
        <f>SUM(C30:G30)</f>
        <v>6385</v>
      </c>
      <c r="I30" s="33">
        <v>612</v>
      </c>
      <c r="J30" s="29">
        <v>6</v>
      </c>
      <c r="K30" s="33">
        <v>93</v>
      </c>
      <c r="L30" s="29">
        <f>SUM(I30:K30)</f>
        <v>711</v>
      </c>
      <c r="M30" s="33">
        <f>L30+H30</f>
        <v>7096</v>
      </c>
    </row>
    <row r="31" spans="1:13" ht="12">
      <c r="A31" s="32"/>
      <c r="B31" s="27" t="s">
        <v>548</v>
      </c>
      <c r="C31" s="29">
        <v>1568</v>
      </c>
      <c r="D31" s="33">
        <v>1720</v>
      </c>
      <c r="E31" s="29">
        <v>2382</v>
      </c>
      <c r="F31" s="33">
        <v>2932</v>
      </c>
      <c r="G31" s="29">
        <v>15</v>
      </c>
      <c r="H31" s="29">
        <f>SUM(C31:G31)</f>
        <v>8617</v>
      </c>
      <c r="I31" s="33">
        <v>1164</v>
      </c>
      <c r="J31" s="29">
        <v>19</v>
      </c>
      <c r="K31" s="33">
        <v>167</v>
      </c>
      <c r="L31" s="29">
        <f>SUM(I31:K31)</f>
        <v>1350</v>
      </c>
      <c r="M31" s="33">
        <f>L31+H31</f>
        <v>9967</v>
      </c>
    </row>
    <row r="32" spans="1:13" ht="12">
      <c r="A32" s="32"/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">
      <c r="A33" s="32" t="s">
        <v>554</v>
      </c>
      <c r="B33" s="29"/>
      <c r="C33" s="29">
        <f aca="true" t="shared" si="8" ref="C33:M33">C34+C35</f>
        <v>18</v>
      </c>
      <c r="D33" s="29">
        <f t="shared" si="8"/>
        <v>22</v>
      </c>
      <c r="E33" s="29">
        <f t="shared" si="8"/>
        <v>30</v>
      </c>
      <c r="F33" s="29">
        <f t="shared" si="8"/>
        <v>62</v>
      </c>
      <c r="G33" s="29">
        <f t="shared" si="8"/>
        <v>16</v>
      </c>
      <c r="H33" s="29">
        <f t="shared" si="8"/>
        <v>148</v>
      </c>
      <c r="I33" s="29">
        <f t="shared" si="8"/>
        <v>246</v>
      </c>
      <c r="J33" s="29">
        <f t="shared" si="8"/>
        <v>0</v>
      </c>
      <c r="K33" s="29">
        <f t="shared" si="8"/>
        <v>65</v>
      </c>
      <c r="L33" s="29">
        <f t="shared" si="8"/>
        <v>311</v>
      </c>
      <c r="M33" s="29">
        <f t="shared" si="8"/>
        <v>459</v>
      </c>
    </row>
    <row r="34" spans="1:13" ht="12">
      <c r="A34" s="32"/>
      <c r="B34" s="27" t="s">
        <v>547</v>
      </c>
      <c r="C34" s="29">
        <v>11</v>
      </c>
      <c r="D34" s="33">
        <v>11</v>
      </c>
      <c r="E34" s="29">
        <v>17</v>
      </c>
      <c r="F34" s="33">
        <v>31</v>
      </c>
      <c r="G34" s="29">
        <v>11</v>
      </c>
      <c r="H34" s="29">
        <f>SUM(C34:G34)</f>
        <v>81</v>
      </c>
      <c r="I34" s="33">
        <v>125</v>
      </c>
      <c r="J34" s="29">
        <v>0</v>
      </c>
      <c r="K34" s="33">
        <v>25</v>
      </c>
      <c r="L34" s="29">
        <f>SUM(I34:K34)</f>
        <v>150</v>
      </c>
      <c r="M34" s="33">
        <f>L34+H34</f>
        <v>231</v>
      </c>
    </row>
    <row r="35" spans="1:13" ht="12">
      <c r="A35" s="32"/>
      <c r="B35" s="27" t="s">
        <v>548</v>
      </c>
      <c r="C35" s="29">
        <v>7</v>
      </c>
      <c r="D35" s="33">
        <v>11</v>
      </c>
      <c r="E35" s="29">
        <v>13</v>
      </c>
      <c r="F35" s="33">
        <v>31</v>
      </c>
      <c r="G35" s="29">
        <v>5</v>
      </c>
      <c r="H35" s="29">
        <f>SUM(C35:G35)</f>
        <v>67</v>
      </c>
      <c r="I35" s="33">
        <v>121</v>
      </c>
      <c r="J35" s="29">
        <v>0</v>
      </c>
      <c r="K35" s="33">
        <v>40</v>
      </c>
      <c r="L35" s="29">
        <f>SUM(I35:K35)</f>
        <v>161</v>
      </c>
      <c r="M35" s="33">
        <f>L35+H35</f>
        <v>228</v>
      </c>
    </row>
    <row r="36" spans="1:13" ht="12">
      <c r="A36" s="32"/>
      <c r="B36" s="2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">
      <c r="A37" s="32" t="s">
        <v>555</v>
      </c>
      <c r="B37" s="27"/>
      <c r="C37" s="29">
        <f aca="true" t="shared" si="9" ref="C37:M37">C38+C39</f>
        <v>2</v>
      </c>
      <c r="D37" s="29">
        <f t="shared" si="9"/>
        <v>21</v>
      </c>
      <c r="E37" s="29">
        <f t="shared" si="9"/>
        <v>24</v>
      </c>
      <c r="F37" s="29">
        <f t="shared" si="9"/>
        <v>4</v>
      </c>
      <c r="G37" s="29">
        <f t="shared" si="9"/>
        <v>2</v>
      </c>
      <c r="H37" s="29">
        <f t="shared" si="9"/>
        <v>53</v>
      </c>
      <c r="I37" s="29">
        <f t="shared" si="9"/>
        <v>12</v>
      </c>
      <c r="J37" s="29">
        <f t="shared" si="9"/>
        <v>0</v>
      </c>
      <c r="K37" s="29">
        <f t="shared" si="9"/>
        <v>0</v>
      </c>
      <c r="L37" s="29">
        <f t="shared" si="9"/>
        <v>12</v>
      </c>
      <c r="M37" s="29">
        <f t="shared" si="9"/>
        <v>65</v>
      </c>
    </row>
    <row r="38" spans="1:13" ht="12">
      <c r="A38" s="32"/>
      <c r="B38" s="27" t="s">
        <v>547</v>
      </c>
      <c r="C38" s="29">
        <v>1</v>
      </c>
      <c r="D38" s="33">
        <v>13</v>
      </c>
      <c r="E38" s="29">
        <v>16</v>
      </c>
      <c r="F38" s="33">
        <v>0</v>
      </c>
      <c r="G38" s="29">
        <v>2</v>
      </c>
      <c r="H38" s="29">
        <f>SUM(C38:G38)</f>
        <v>32</v>
      </c>
      <c r="I38" s="33">
        <v>7</v>
      </c>
      <c r="J38" s="29">
        <v>0</v>
      </c>
      <c r="K38" s="33">
        <v>0</v>
      </c>
      <c r="L38" s="29">
        <f>SUM(I38:K38)</f>
        <v>7</v>
      </c>
      <c r="M38" s="33">
        <f>L38+H38</f>
        <v>39</v>
      </c>
    </row>
    <row r="39" spans="1:13" ht="12">
      <c r="A39" s="32"/>
      <c r="B39" s="27" t="s">
        <v>548</v>
      </c>
      <c r="C39" s="29">
        <v>1</v>
      </c>
      <c r="D39" s="33">
        <v>8</v>
      </c>
      <c r="E39" s="29">
        <v>8</v>
      </c>
      <c r="F39" s="33">
        <v>4</v>
      </c>
      <c r="G39" s="29">
        <v>0</v>
      </c>
      <c r="H39" s="29">
        <f>SUM(C39:G39)</f>
        <v>21</v>
      </c>
      <c r="I39" s="33">
        <v>5</v>
      </c>
      <c r="J39" s="29">
        <v>0</v>
      </c>
      <c r="K39" s="33">
        <v>0</v>
      </c>
      <c r="L39" s="29">
        <f>SUM(I39:K39)</f>
        <v>5</v>
      </c>
      <c r="M39" s="33">
        <f>L39+H39</f>
        <v>26</v>
      </c>
    </row>
    <row r="40" spans="1:13" ht="12">
      <c r="A40" s="32"/>
      <c r="B40" s="27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4" ht="12">
      <c r="G44" s="156"/>
    </row>
  </sheetData>
  <mergeCells count="3">
    <mergeCell ref="A2:M2"/>
    <mergeCell ref="A3:M3"/>
    <mergeCell ref="A4:M4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70"/>
  <sheetViews>
    <sheetView showGridLines="0" workbookViewId="0" topLeftCell="A1">
      <selection activeCell="A5" sqref="A5"/>
    </sheetView>
  </sheetViews>
  <sheetFormatPr defaultColWidth="4.83203125" defaultRowHeight="9.75"/>
  <cols>
    <col min="1" max="1" width="3" style="38" customWidth="1"/>
    <col min="2" max="2" width="3.16015625" style="38" customWidth="1"/>
    <col min="3" max="3" width="31.16015625" style="38" customWidth="1"/>
    <col min="4" max="4" width="9" style="38" customWidth="1"/>
    <col min="5" max="5" width="11" style="38" customWidth="1"/>
    <col min="6" max="7" width="9" style="38" customWidth="1"/>
    <col min="8" max="8" width="9" style="40" customWidth="1"/>
    <col min="9" max="9" width="10.16015625" style="38" customWidth="1"/>
    <col min="10" max="10" width="2.66015625" style="38" customWidth="1"/>
    <col min="11" max="14" width="9" style="38" customWidth="1"/>
    <col min="15" max="15" width="10" style="38" customWidth="1"/>
    <col min="16" max="16" width="7.66015625" style="38" customWidth="1"/>
    <col min="17" max="16384" width="4.83203125" style="38" customWidth="1"/>
  </cols>
  <sheetData>
    <row r="1" spans="1:15" ht="12.75">
      <c r="A1" s="35" t="s">
        <v>557</v>
      </c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</row>
    <row r="3" spans="1:15" ht="12.75">
      <c r="A3" s="39" t="s">
        <v>21</v>
      </c>
      <c r="B3" s="36"/>
      <c r="C3" s="36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</row>
    <row r="4" spans="1:15" ht="12.75">
      <c r="A4" s="39" t="s">
        <v>558</v>
      </c>
      <c r="B4" s="36"/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</row>
    <row r="5" spans="1:15" ht="12.75">
      <c r="A5" s="39" t="s">
        <v>559</v>
      </c>
      <c r="B5" s="36"/>
      <c r="C5" s="36"/>
      <c r="D5" s="36"/>
      <c r="E5" s="36"/>
      <c r="F5" s="36"/>
      <c r="G5" s="36"/>
      <c r="H5" s="37"/>
      <c r="I5" s="36"/>
      <c r="J5" s="36"/>
      <c r="K5" s="36"/>
      <c r="L5" s="36"/>
      <c r="M5" s="36"/>
      <c r="N5" s="36"/>
      <c r="O5" s="36"/>
    </row>
    <row r="6" spans="9:10" ht="7.5" customHeight="1">
      <c r="I6" s="41"/>
      <c r="J6" s="41"/>
    </row>
    <row r="7" spans="4:15" ht="9">
      <c r="D7" s="42" t="s">
        <v>560</v>
      </c>
      <c r="E7" s="42"/>
      <c r="F7" s="42"/>
      <c r="G7" s="42"/>
      <c r="H7" s="42"/>
      <c r="I7" s="42"/>
      <c r="J7" s="37"/>
      <c r="K7" s="42" t="s">
        <v>546</v>
      </c>
      <c r="L7" s="42"/>
      <c r="M7" s="42"/>
      <c r="N7" s="42"/>
      <c r="O7" s="43"/>
    </row>
    <row r="8" spans="1:15" ht="10.5">
      <c r="A8" s="44" t="s">
        <v>561</v>
      </c>
      <c r="D8" s="41" t="s">
        <v>562</v>
      </c>
      <c r="E8" s="45" t="s">
        <v>12</v>
      </c>
      <c r="F8" s="46" t="s">
        <v>13</v>
      </c>
      <c r="G8" s="41" t="s">
        <v>14</v>
      </c>
      <c r="H8" s="47" t="s">
        <v>544</v>
      </c>
      <c r="I8" s="48" t="s">
        <v>10</v>
      </c>
      <c r="J8" s="48"/>
      <c r="K8" s="41" t="s">
        <v>17</v>
      </c>
      <c r="L8" s="41" t="s">
        <v>563</v>
      </c>
      <c r="M8" s="41" t="s">
        <v>19</v>
      </c>
      <c r="N8" s="48" t="s">
        <v>10</v>
      </c>
      <c r="O8" s="41" t="s">
        <v>10</v>
      </c>
    </row>
    <row r="9" spans="1:15" ht="10.5">
      <c r="A9" s="44"/>
      <c r="D9" s="41"/>
      <c r="E9" s="45"/>
      <c r="F9" s="46"/>
      <c r="G9" s="41"/>
      <c r="H9" s="47"/>
      <c r="I9" s="48"/>
      <c r="J9" s="48"/>
      <c r="K9" s="41"/>
      <c r="L9" s="41"/>
      <c r="M9" s="41"/>
      <c r="N9" s="48"/>
      <c r="O9" s="41"/>
    </row>
    <row r="10" spans="1:15" ht="12.75">
      <c r="A10" s="49" t="s">
        <v>540</v>
      </c>
      <c r="D10" s="50">
        <f aca="true" t="shared" si="0" ref="D10:I10">D12+D21+D41+D49+D54+D60+D63</f>
        <v>2974</v>
      </c>
      <c r="E10" s="50">
        <f t="shared" si="0"/>
        <v>3290</v>
      </c>
      <c r="F10" s="50">
        <f t="shared" si="0"/>
        <v>4717</v>
      </c>
      <c r="G10" s="50">
        <f t="shared" si="0"/>
        <v>5964</v>
      </c>
      <c r="H10" s="50">
        <f t="shared" si="0"/>
        <v>56</v>
      </c>
      <c r="I10" s="50">
        <f t="shared" si="0"/>
        <v>17001</v>
      </c>
      <c r="J10" s="50"/>
      <c r="K10" s="50">
        <f>K12+K21+K41+K49+K54+K60+K63</f>
        <v>2204</v>
      </c>
      <c r="L10" s="50">
        <f>L12+L21+L41+L49+L54+L60+L63</f>
        <v>25</v>
      </c>
      <c r="M10" s="50">
        <f>M12+M21+M41+M49+M54+M60+M63</f>
        <v>357</v>
      </c>
      <c r="N10" s="50">
        <f>SUM(K10:M10)</f>
        <v>2586</v>
      </c>
      <c r="O10" s="50">
        <f>O12+O21+O41+O49+O54+O60+O63</f>
        <v>19587</v>
      </c>
    </row>
    <row r="11" spans="1:15" ht="10.5">
      <c r="A11" s="44"/>
      <c r="D11" s="51"/>
      <c r="E11" s="52"/>
      <c r="F11" s="53"/>
      <c r="G11" s="53"/>
      <c r="H11" s="54"/>
      <c r="I11" s="53"/>
      <c r="J11" s="53"/>
      <c r="K11" s="53"/>
      <c r="L11" s="53"/>
      <c r="M11" s="53"/>
      <c r="N11" s="53"/>
      <c r="O11" s="53"/>
    </row>
    <row r="12" spans="1:15" ht="12.75">
      <c r="A12" s="49" t="s">
        <v>564</v>
      </c>
      <c r="D12" s="55">
        <f aca="true" t="shared" si="1" ref="D12:I12">SUM(D13:D19)</f>
        <v>347</v>
      </c>
      <c r="E12" s="55">
        <f t="shared" si="1"/>
        <v>520</v>
      </c>
      <c r="F12" s="55">
        <f t="shared" si="1"/>
        <v>1039</v>
      </c>
      <c r="G12" s="55">
        <f t="shared" si="1"/>
        <v>1382</v>
      </c>
      <c r="H12" s="55">
        <f t="shared" si="1"/>
        <v>0</v>
      </c>
      <c r="I12" s="55">
        <f t="shared" si="1"/>
        <v>3288</v>
      </c>
      <c r="J12" s="55"/>
      <c r="K12" s="55">
        <f>SUM(K13:K19)</f>
        <v>337</v>
      </c>
      <c r="L12" s="55">
        <f>SUM(L13:L19)</f>
        <v>0</v>
      </c>
      <c r="M12" s="55">
        <f>SUM(M13:M19)</f>
        <v>0</v>
      </c>
      <c r="N12" s="55">
        <f>SUM(N13:N19)</f>
        <v>337</v>
      </c>
      <c r="O12" s="55">
        <f>SUM(O13:O19)</f>
        <v>3625</v>
      </c>
    </row>
    <row r="13" spans="2:15" ht="9" customHeight="1">
      <c r="B13" s="56" t="s">
        <v>565</v>
      </c>
      <c r="D13" s="57">
        <v>9</v>
      </c>
      <c r="E13" s="57">
        <v>29</v>
      </c>
      <c r="F13" s="57">
        <v>75</v>
      </c>
      <c r="G13" s="57">
        <v>95</v>
      </c>
      <c r="H13" s="58">
        <v>0</v>
      </c>
      <c r="I13" s="57">
        <f aca="true" t="shared" si="2" ref="I13:I19">SUM(D13:H13)</f>
        <v>208</v>
      </c>
      <c r="J13" s="57"/>
      <c r="K13" s="57">
        <v>20</v>
      </c>
      <c r="L13" s="57">
        <v>0</v>
      </c>
      <c r="M13" s="57">
        <v>0</v>
      </c>
      <c r="N13" s="57">
        <f aca="true" t="shared" si="3" ref="N13:N19">SUM(K13:M13)</f>
        <v>20</v>
      </c>
      <c r="O13" s="57">
        <f aca="true" t="shared" si="4" ref="O13:O19">N13+I13</f>
        <v>228</v>
      </c>
    </row>
    <row r="14" spans="2:15" ht="9">
      <c r="B14" s="56" t="s">
        <v>566</v>
      </c>
      <c r="D14" s="57">
        <v>67</v>
      </c>
      <c r="E14" s="57">
        <v>98</v>
      </c>
      <c r="F14" s="57">
        <v>155</v>
      </c>
      <c r="G14" s="57">
        <v>262</v>
      </c>
      <c r="H14" s="57">
        <v>0</v>
      </c>
      <c r="I14" s="57">
        <f t="shared" si="2"/>
        <v>582</v>
      </c>
      <c r="J14" s="57"/>
      <c r="K14" s="57">
        <v>85</v>
      </c>
      <c r="L14" s="57">
        <v>0</v>
      </c>
      <c r="M14" s="57">
        <v>0</v>
      </c>
      <c r="N14" s="57">
        <f t="shared" si="3"/>
        <v>85</v>
      </c>
      <c r="O14" s="57">
        <f t="shared" si="4"/>
        <v>667</v>
      </c>
    </row>
    <row r="15" spans="2:15" ht="9">
      <c r="B15" s="56" t="s">
        <v>567</v>
      </c>
      <c r="D15" s="57">
        <v>56</v>
      </c>
      <c r="E15" s="57">
        <v>56</v>
      </c>
      <c r="F15" s="57">
        <v>150</v>
      </c>
      <c r="G15" s="57">
        <v>154</v>
      </c>
      <c r="H15" s="57">
        <v>0</v>
      </c>
      <c r="I15" s="57">
        <f t="shared" si="2"/>
        <v>416</v>
      </c>
      <c r="J15" s="57"/>
      <c r="K15" s="57">
        <v>42</v>
      </c>
      <c r="L15" s="57">
        <v>0</v>
      </c>
      <c r="M15" s="57">
        <v>0</v>
      </c>
      <c r="N15" s="57">
        <f t="shared" si="3"/>
        <v>42</v>
      </c>
      <c r="O15" s="57">
        <f t="shared" si="4"/>
        <v>458</v>
      </c>
    </row>
    <row r="16" spans="2:15" ht="9">
      <c r="B16" s="56" t="s">
        <v>568</v>
      </c>
      <c r="D16" s="57">
        <v>90</v>
      </c>
      <c r="E16" s="57">
        <v>117</v>
      </c>
      <c r="F16" s="57">
        <v>241</v>
      </c>
      <c r="G16" s="57">
        <v>313</v>
      </c>
      <c r="H16" s="57">
        <v>0</v>
      </c>
      <c r="I16" s="57">
        <f t="shared" si="2"/>
        <v>761</v>
      </c>
      <c r="J16" s="57"/>
      <c r="K16" s="57">
        <v>79</v>
      </c>
      <c r="L16" s="57">
        <v>0</v>
      </c>
      <c r="M16" s="57">
        <v>0</v>
      </c>
      <c r="N16" s="57">
        <f t="shared" si="3"/>
        <v>79</v>
      </c>
      <c r="O16" s="57">
        <f t="shared" si="4"/>
        <v>840</v>
      </c>
    </row>
    <row r="17" spans="2:15" ht="9">
      <c r="B17" s="56" t="s">
        <v>569</v>
      </c>
      <c r="D17" s="57">
        <v>20</v>
      </c>
      <c r="E17" s="57">
        <v>43</v>
      </c>
      <c r="F17" s="58">
        <v>107</v>
      </c>
      <c r="G17" s="58">
        <v>177</v>
      </c>
      <c r="H17" s="58">
        <v>0</v>
      </c>
      <c r="I17" s="57">
        <f t="shared" si="2"/>
        <v>347</v>
      </c>
      <c r="J17" s="57"/>
      <c r="K17" s="57">
        <v>10</v>
      </c>
      <c r="L17" s="57">
        <v>0</v>
      </c>
      <c r="M17" s="58">
        <v>0</v>
      </c>
      <c r="N17" s="57">
        <f t="shared" si="3"/>
        <v>10</v>
      </c>
      <c r="O17" s="57">
        <f t="shared" si="4"/>
        <v>357</v>
      </c>
    </row>
    <row r="18" spans="2:15" ht="9">
      <c r="B18" s="56" t="s">
        <v>570</v>
      </c>
      <c r="D18" s="57">
        <v>65</v>
      </c>
      <c r="E18" s="57">
        <v>110</v>
      </c>
      <c r="F18" s="57">
        <v>159</v>
      </c>
      <c r="G18" s="57">
        <v>182</v>
      </c>
      <c r="H18" s="57">
        <v>0</v>
      </c>
      <c r="I18" s="57">
        <f t="shared" si="2"/>
        <v>516</v>
      </c>
      <c r="J18" s="57"/>
      <c r="K18" s="57">
        <v>52</v>
      </c>
      <c r="L18" s="57">
        <v>0</v>
      </c>
      <c r="M18" s="57">
        <v>0</v>
      </c>
      <c r="N18" s="57">
        <f t="shared" si="3"/>
        <v>52</v>
      </c>
      <c r="O18" s="57">
        <f t="shared" si="4"/>
        <v>568</v>
      </c>
    </row>
    <row r="19" spans="2:15" ht="9">
      <c r="B19" s="56" t="s">
        <v>571</v>
      </c>
      <c r="D19" s="57">
        <v>40</v>
      </c>
      <c r="E19" s="57">
        <v>67</v>
      </c>
      <c r="F19" s="57">
        <v>152</v>
      </c>
      <c r="G19" s="57">
        <v>199</v>
      </c>
      <c r="H19" s="57">
        <v>0</v>
      </c>
      <c r="I19" s="57">
        <f t="shared" si="2"/>
        <v>458</v>
      </c>
      <c r="J19" s="57"/>
      <c r="K19" s="57">
        <v>49</v>
      </c>
      <c r="L19" s="57">
        <v>0</v>
      </c>
      <c r="M19" s="57">
        <v>0</v>
      </c>
      <c r="N19" s="57">
        <f t="shared" si="3"/>
        <v>49</v>
      </c>
      <c r="O19" s="57">
        <f t="shared" si="4"/>
        <v>507</v>
      </c>
    </row>
    <row r="20" spans="4:15" ht="9">
      <c r="D20" s="59"/>
      <c r="E20" s="59"/>
      <c r="F20" s="59"/>
      <c r="G20" s="59"/>
      <c r="H20" s="58"/>
      <c r="I20" s="58"/>
      <c r="J20" s="58"/>
      <c r="K20" s="58"/>
      <c r="L20" s="58"/>
      <c r="M20" s="58"/>
      <c r="N20" s="58"/>
      <c r="O20" s="58"/>
    </row>
    <row r="21" spans="1:15" ht="12.75">
      <c r="A21" s="49" t="s">
        <v>572</v>
      </c>
      <c r="D21" s="60">
        <f aca="true" t="shared" si="5" ref="D21:I21">SUM(D22:D39)</f>
        <v>735</v>
      </c>
      <c r="E21" s="60">
        <f t="shared" si="5"/>
        <v>858</v>
      </c>
      <c r="F21" s="60">
        <f t="shared" si="5"/>
        <v>1321</v>
      </c>
      <c r="G21" s="60">
        <f t="shared" si="5"/>
        <v>1869</v>
      </c>
      <c r="H21" s="60">
        <f t="shared" si="5"/>
        <v>0</v>
      </c>
      <c r="I21" s="60">
        <f t="shared" si="5"/>
        <v>4783</v>
      </c>
      <c r="J21" s="60"/>
      <c r="K21" s="60">
        <f>SUM(K22:K39)</f>
        <v>702</v>
      </c>
      <c r="L21" s="60">
        <f>SUM(L22:L39)</f>
        <v>20</v>
      </c>
      <c r="M21" s="60">
        <f>SUM(M22:M39)</f>
        <v>171</v>
      </c>
      <c r="N21" s="60">
        <f>SUM(N22:N39)</f>
        <v>893</v>
      </c>
      <c r="O21" s="60">
        <f>SUM(O22:O39)</f>
        <v>5676</v>
      </c>
    </row>
    <row r="22" spans="1:15" ht="9" customHeight="1">
      <c r="A22" s="49"/>
      <c r="B22" s="61" t="s">
        <v>573</v>
      </c>
      <c r="C22" s="61"/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3">
        <f aca="true" t="shared" si="6" ref="I22:I39">SUM(D22:H22)</f>
        <v>0</v>
      </c>
      <c r="J22" s="62"/>
      <c r="K22" s="62">
        <v>3</v>
      </c>
      <c r="L22" s="62">
        <v>0</v>
      </c>
      <c r="M22" s="62">
        <v>0</v>
      </c>
      <c r="N22" s="63">
        <f aca="true" t="shared" si="7" ref="N22:N39">SUM(K22:M22)</f>
        <v>3</v>
      </c>
      <c r="O22" s="64">
        <f aca="true" t="shared" si="8" ref="O22:O39">N22+I22</f>
        <v>3</v>
      </c>
    </row>
    <row r="23" spans="1:15" ht="9" customHeight="1">
      <c r="A23" s="49"/>
      <c r="B23" s="65" t="s">
        <v>574</v>
      </c>
      <c r="C23" s="61"/>
      <c r="D23" s="62">
        <v>12</v>
      </c>
      <c r="E23" s="62">
        <v>15</v>
      </c>
      <c r="F23" s="62">
        <v>20</v>
      </c>
      <c r="G23" s="62">
        <v>14</v>
      </c>
      <c r="H23" s="64">
        <v>0</v>
      </c>
      <c r="I23" s="64">
        <f t="shared" si="6"/>
        <v>61</v>
      </c>
      <c r="J23" s="66"/>
      <c r="K23" s="62">
        <v>0</v>
      </c>
      <c r="L23" s="62">
        <v>0</v>
      </c>
      <c r="M23" s="62">
        <v>0</v>
      </c>
      <c r="N23" s="64">
        <f t="shared" si="7"/>
        <v>0</v>
      </c>
      <c r="O23" s="64">
        <f t="shared" si="8"/>
        <v>61</v>
      </c>
    </row>
    <row r="24" spans="2:15" ht="9" customHeight="1">
      <c r="B24" s="56" t="s">
        <v>575</v>
      </c>
      <c r="D24" s="57">
        <v>85</v>
      </c>
      <c r="E24" s="57">
        <v>79</v>
      </c>
      <c r="F24" s="57">
        <v>89</v>
      </c>
      <c r="G24" s="57">
        <v>143</v>
      </c>
      <c r="H24" s="57">
        <v>0</v>
      </c>
      <c r="I24" s="57">
        <f t="shared" si="6"/>
        <v>396</v>
      </c>
      <c r="J24" s="57"/>
      <c r="K24" s="57">
        <v>41</v>
      </c>
      <c r="L24" s="57">
        <v>0</v>
      </c>
      <c r="M24" s="57">
        <v>35</v>
      </c>
      <c r="N24" s="57">
        <f t="shared" si="7"/>
        <v>76</v>
      </c>
      <c r="O24" s="57">
        <f t="shared" si="8"/>
        <v>472</v>
      </c>
    </row>
    <row r="25" spans="2:15" ht="9">
      <c r="B25" s="56" t="s">
        <v>576</v>
      </c>
      <c r="D25" s="57">
        <v>23</v>
      </c>
      <c r="E25" s="57">
        <v>27</v>
      </c>
      <c r="F25" s="57">
        <v>24</v>
      </c>
      <c r="G25" s="57">
        <v>41</v>
      </c>
      <c r="H25" s="57">
        <v>0</v>
      </c>
      <c r="I25" s="57">
        <f t="shared" si="6"/>
        <v>115</v>
      </c>
      <c r="J25" s="57"/>
      <c r="K25" s="57">
        <v>41</v>
      </c>
      <c r="L25" s="57">
        <v>0</v>
      </c>
      <c r="M25" s="57">
        <v>0</v>
      </c>
      <c r="N25" s="57">
        <f t="shared" si="7"/>
        <v>41</v>
      </c>
      <c r="O25" s="57">
        <f t="shared" si="8"/>
        <v>156</v>
      </c>
    </row>
    <row r="26" spans="2:15" ht="9">
      <c r="B26" s="56" t="s">
        <v>577</v>
      </c>
      <c r="D26" s="57">
        <v>77</v>
      </c>
      <c r="E26" s="57">
        <v>125</v>
      </c>
      <c r="F26" s="57">
        <v>230</v>
      </c>
      <c r="G26" s="57">
        <v>310</v>
      </c>
      <c r="H26" s="57">
        <v>0</v>
      </c>
      <c r="I26" s="57">
        <f t="shared" si="6"/>
        <v>742</v>
      </c>
      <c r="J26" s="57"/>
      <c r="K26" s="57">
        <v>69</v>
      </c>
      <c r="L26" s="57">
        <v>0</v>
      </c>
      <c r="M26" s="57">
        <v>0</v>
      </c>
      <c r="N26" s="57">
        <f t="shared" si="7"/>
        <v>69</v>
      </c>
      <c r="O26" s="57">
        <f t="shared" si="8"/>
        <v>811</v>
      </c>
    </row>
    <row r="27" spans="2:15" ht="9">
      <c r="B27" s="56" t="s">
        <v>578</v>
      </c>
      <c r="D27" s="57">
        <v>6</v>
      </c>
      <c r="E27" s="57">
        <v>12</v>
      </c>
      <c r="F27" s="57">
        <v>25</v>
      </c>
      <c r="G27" s="57">
        <v>71</v>
      </c>
      <c r="H27" s="57">
        <v>0</v>
      </c>
      <c r="I27" s="57">
        <f t="shared" si="6"/>
        <v>114</v>
      </c>
      <c r="J27" s="57"/>
      <c r="K27" s="57">
        <v>37</v>
      </c>
      <c r="L27" s="57">
        <v>0</v>
      </c>
      <c r="M27" s="57">
        <v>0</v>
      </c>
      <c r="N27" s="57">
        <f t="shared" si="7"/>
        <v>37</v>
      </c>
      <c r="O27" s="57">
        <f t="shared" si="8"/>
        <v>151</v>
      </c>
    </row>
    <row r="28" spans="2:15" ht="9">
      <c r="B28" s="56" t="s">
        <v>579</v>
      </c>
      <c r="D28" s="57">
        <v>99</v>
      </c>
      <c r="E28" s="57">
        <v>125</v>
      </c>
      <c r="F28" s="57">
        <v>150</v>
      </c>
      <c r="G28" s="57">
        <v>240</v>
      </c>
      <c r="H28" s="57">
        <v>0</v>
      </c>
      <c r="I28" s="57">
        <f t="shared" si="6"/>
        <v>614</v>
      </c>
      <c r="J28" s="57"/>
      <c r="K28" s="57">
        <v>66</v>
      </c>
      <c r="L28" s="57">
        <v>0</v>
      </c>
      <c r="M28" s="57">
        <v>82</v>
      </c>
      <c r="N28" s="57">
        <f t="shared" si="7"/>
        <v>148</v>
      </c>
      <c r="O28" s="57">
        <f t="shared" si="8"/>
        <v>762</v>
      </c>
    </row>
    <row r="29" spans="2:15" ht="9">
      <c r="B29" s="56" t="s">
        <v>580</v>
      </c>
      <c r="D29" s="57">
        <v>15</v>
      </c>
      <c r="E29" s="57">
        <v>22</v>
      </c>
      <c r="F29" s="57">
        <v>40</v>
      </c>
      <c r="G29" s="57">
        <v>64</v>
      </c>
      <c r="H29" s="57">
        <v>0</v>
      </c>
      <c r="I29" s="57">
        <f t="shared" si="6"/>
        <v>141</v>
      </c>
      <c r="J29" s="57"/>
      <c r="K29" s="57">
        <v>27</v>
      </c>
      <c r="L29" s="57">
        <v>0</v>
      </c>
      <c r="M29" s="57">
        <v>0</v>
      </c>
      <c r="N29" s="57">
        <f t="shared" si="7"/>
        <v>27</v>
      </c>
      <c r="O29" s="57">
        <f t="shared" si="8"/>
        <v>168</v>
      </c>
    </row>
    <row r="30" spans="2:15" ht="9">
      <c r="B30" s="56" t="s">
        <v>581</v>
      </c>
      <c r="D30" s="57">
        <v>14</v>
      </c>
      <c r="E30" s="57">
        <v>12</v>
      </c>
      <c r="F30" s="57">
        <v>18</v>
      </c>
      <c r="G30" s="57">
        <v>46</v>
      </c>
      <c r="H30" s="57">
        <v>0</v>
      </c>
      <c r="I30" s="57">
        <f t="shared" si="6"/>
        <v>90</v>
      </c>
      <c r="J30" s="57"/>
      <c r="K30" s="57">
        <v>16</v>
      </c>
      <c r="L30" s="57">
        <v>0</v>
      </c>
      <c r="M30" s="57">
        <v>0</v>
      </c>
      <c r="N30" s="57">
        <f t="shared" si="7"/>
        <v>16</v>
      </c>
      <c r="O30" s="57">
        <f t="shared" si="8"/>
        <v>106</v>
      </c>
    </row>
    <row r="31" spans="2:15" ht="9">
      <c r="B31" s="56" t="s">
        <v>582</v>
      </c>
      <c r="D31" s="57">
        <v>71</v>
      </c>
      <c r="E31" s="57">
        <v>105</v>
      </c>
      <c r="F31" s="57">
        <v>173</v>
      </c>
      <c r="G31" s="57">
        <v>228</v>
      </c>
      <c r="H31" s="57">
        <v>0</v>
      </c>
      <c r="I31" s="57">
        <f t="shared" si="6"/>
        <v>577</v>
      </c>
      <c r="J31" s="57"/>
      <c r="K31" s="57">
        <v>48</v>
      </c>
      <c r="L31" s="57">
        <v>0</v>
      </c>
      <c r="M31" s="57">
        <v>0</v>
      </c>
      <c r="N31" s="57">
        <f t="shared" si="7"/>
        <v>48</v>
      </c>
      <c r="O31" s="57">
        <f t="shared" si="8"/>
        <v>625</v>
      </c>
    </row>
    <row r="32" spans="2:15" ht="9">
      <c r="B32" s="56" t="s">
        <v>583</v>
      </c>
      <c r="D32" s="57">
        <v>106</v>
      </c>
      <c r="E32" s="57">
        <v>77</v>
      </c>
      <c r="F32" s="57">
        <v>86</v>
      </c>
      <c r="G32" s="57">
        <v>100</v>
      </c>
      <c r="H32" s="57">
        <v>0</v>
      </c>
      <c r="I32" s="57">
        <f t="shared" si="6"/>
        <v>369</v>
      </c>
      <c r="J32" s="57"/>
      <c r="K32" s="57">
        <v>39</v>
      </c>
      <c r="L32" s="57">
        <v>0</v>
      </c>
      <c r="M32" s="57">
        <v>22</v>
      </c>
      <c r="N32" s="57">
        <f t="shared" si="7"/>
        <v>61</v>
      </c>
      <c r="O32" s="57">
        <f t="shared" si="8"/>
        <v>430</v>
      </c>
    </row>
    <row r="33" spans="2:15" ht="9">
      <c r="B33" s="56" t="s">
        <v>584</v>
      </c>
      <c r="D33" s="57">
        <v>2</v>
      </c>
      <c r="E33" s="57">
        <v>5</v>
      </c>
      <c r="F33" s="57">
        <v>10</v>
      </c>
      <c r="G33" s="57">
        <v>21</v>
      </c>
      <c r="H33" s="57">
        <v>0</v>
      </c>
      <c r="I33" s="57">
        <f t="shared" si="6"/>
        <v>38</v>
      </c>
      <c r="J33" s="57"/>
      <c r="K33" s="57">
        <v>0</v>
      </c>
      <c r="L33" s="57">
        <v>0</v>
      </c>
      <c r="M33" s="57">
        <v>0</v>
      </c>
      <c r="N33" s="57">
        <f t="shared" si="7"/>
        <v>0</v>
      </c>
      <c r="O33" s="57">
        <f t="shared" si="8"/>
        <v>38</v>
      </c>
    </row>
    <row r="34" spans="2:15" ht="9">
      <c r="B34" s="56" t="s">
        <v>585</v>
      </c>
      <c r="D34" s="57">
        <v>25</v>
      </c>
      <c r="E34" s="57">
        <v>17</v>
      </c>
      <c r="F34" s="57">
        <v>27</v>
      </c>
      <c r="G34" s="57">
        <v>32</v>
      </c>
      <c r="H34" s="57">
        <v>0</v>
      </c>
      <c r="I34" s="57">
        <f t="shared" si="6"/>
        <v>101</v>
      </c>
      <c r="J34" s="57"/>
      <c r="K34" s="57">
        <v>0</v>
      </c>
      <c r="L34" s="57">
        <v>0</v>
      </c>
      <c r="M34" s="57">
        <v>0</v>
      </c>
      <c r="N34" s="57">
        <f t="shared" si="7"/>
        <v>0</v>
      </c>
      <c r="O34" s="57">
        <f t="shared" si="8"/>
        <v>101</v>
      </c>
    </row>
    <row r="35" spans="2:15" ht="9">
      <c r="B35" s="56" t="s">
        <v>586</v>
      </c>
      <c r="D35" s="57">
        <v>46</v>
      </c>
      <c r="E35" s="57">
        <v>67</v>
      </c>
      <c r="F35" s="57">
        <v>116</v>
      </c>
      <c r="G35" s="57">
        <v>130</v>
      </c>
      <c r="H35" s="57">
        <v>0</v>
      </c>
      <c r="I35" s="57">
        <f t="shared" si="6"/>
        <v>359</v>
      </c>
      <c r="J35" s="57"/>
      <c r="K35" s="57">
        <v>41</v>
      </c>
      <c r="L35" s="57">
        <v>0</v>
      </c>
      <c r="M35" s="57">
        <v>0</v>
      </c>
      <c r="N35" s="57">
        <f t="shared" si="7"/>
        <v>41</v>
      </c>
      <c r="O35" s="57">
        <f t="shared" si="8"/>
        <v>400</v>
      </c>
    </row>
    <row r="36" spans="2:15" ht="9">
      <c r="B36" s="56" t="s">
        <v>587</v>
      </c>
      <c r="D36" s="57">
        <v>103</v>
      </c>
      <c r="E36" s="57">
        <v>93</v>
      </c>
      <c r="F36" s="57">
        <v>123</v>
      </c>
      <c r="G36" s="57">
        <v>167</v>
      </c>
      <c r="H36" s="57">
        <v>0</v>
      </c>
      <c r="I36" s="57">
        <f t="shared" si="6"/>
        <v>486</v>
      </c>
      <c r="J36" s="57"/>
      <c r="K36" s="57">
        <v>73</v>
      </c>
      <c r="L36" s="57">
        <v>20</v>
      </c>
      <c r="M36" s="57">
        <v>32</v>
      </c>
      <c r="N36" s="57">
        <f t="shared" si="7"/>
        <v>125</v>
      </c>
      <c r="O36" s="57">
        <f t="shared" si="8"/>
        <v>611</v>
      </c>
    </row>
    <row r="37" spans="2:15" ht="9">
      <c r="B37" s="56" t="s">
        <v>588</v>
      </c>
      <c r="D37" s="58">
        <v>11</v>
      </c>
      <c r="E37" s="58">
        <v>9</v>
      </c>
      <c r="F37" s="58">
        <v>37</v>
      </c>
      <c r="G37" s="58">
        <v>73</v>
      </c>
      <c r="H37" s="58">
        <v>0</v>
      </c>
      <c r="I37" s="57">
        <f t="shared" si="6"/>
        <v>130</v>
      </c>
      <c r="J37" s="57"/>
      <c r="K37" s="58">
        <v>63</v>
      </c>
      <c r="L37" s="58">
        <v>0</v>
      </c>
      <c r="M37" s="58">
        <v>0</v>
      </c>
      <c r="N37" s="57">
        <f t="shared" si="7"/>
        <v>63</v>
      </c>
      <c r="O37" s="57">
        <f t="shared" si="8"/>
        <v>193</v>
      </c>
    </row>
    <row r="38" spans="2:15" ht="9">
      <c r="B38" s="56" t="s">
        <v>589</v>
      </c>
      <c r="D38" s="57">
        <v>16</v>
      </c>
      <c r="E38" s="57">
        <v>27</v>
      </c>
      <c r="F38" s="57">
        <v>77</v>
      </c>
      <c r="G38" s="57">
        <v>110</v>
      </c>
      <c r="H38" s="57">
        <v>0</v>
      </c>
      <c r="I38" s="57">
        <f t="shared" si="6"/>
        <v>230</v>
      </c>
      <c r="J38" s="57"/>
      <c r="K38" s="57">
        <v>43</v>
      </c>
      <c r="L38" s="57">
        <v>0</v>
      </c>
      <c r="M38" s="57">
        <v>0</v>
      </c>
      <c r="N38" s="57">
        <f t="shared" si="7"/>
        <v>43</v>
      </c>
      <c r="O38" s="57">
        <f t="shared" si="8"/>
        <v>273</v>
      </c>
    </row>
    <row r="39" spans="2:15" ht="9">
      <c r="B39" s="56" t="s">
        <v>310</v>
      </c>
      <c r="D39" s="57">
        <v>24</v>
      </c>
      <c r="E39" s="57">
        <v>41</v>
      </c>
      <c r="F39" s="57">
        <v>76</v>
      </c>
      <c r="G39" s="57">
        <v>79</v>
      </c>
      <c r="H39" s="57">
        <v>0</v>
      </c>
      <c r="I39" s="57">
        <f t="shared" si="6"/>
        <v>220</v>
      </c>
      <c r="J39" s="57"/>
      <c r="K39" s="57">
        <v>95</v>
      </c>
      <c r="L39" s="57">
        <v>0</v>
      </c>
      <c r="M39" s="57">
        <v>0</v>
      </c>
      <c r="N39" s="57">
        <f t="shared" si="7"/>
        <v>95</v>
      </c>
      <c r="O39" s="57">
        <f t="shared" si="8"/>
        <v>315</v>
      </c>
    </row>
    <row r="40" spans="1:15" ht="9">
      <c r="A40" s="56"/>
      <c r="D40" s="67"/>
      <c r="E40" s="67"/>
      <c r="F40" s="67"/>
      <c r="G40" s="67"/>
      <c r="H40" s="67"/>
      <c r="I40" s="68"/>
      <c r="J40" s="68"/>
      <c r="K40" s="67"/>
      <c r="L40" s="67"/>
      <c r="M40" s="67"/>
      <c r="N40" s="67"/>
      <c r="O40" s="67"/>
    </row>
    <row r="41" spans="1:15" ht="12.75">
      <c r="A41" s="49" t="s">
        <v>590</v>
      </c>
      <c r="D41" s="69">
        <f aca="true" t="shared" si="9" ref="D41:I41">SUM(D43:D47)</f>
        <v>478</v>
      </c>
      <c r="E41" s="69">
        <f t="shared" si="9"/>
        <v>526</v>
      </c>
      <c r="F41" s="69">
        <f t="shared" si="9"/>
        <v>802</v>
      </c>
      <c r="G41" s="69">
        <f t="shared" si="9"/>
        <v>1069</v>
      </c>
      <c r="H41" s="69">
        <f t="shared" si="9"/>
        <v>0</v>
      </c>
      <c r="I41" s="69">
        <f t="shared" si="9"/>
        <v>2875</v>
      </c>
      <c r="J41" s="69"/>
      <c r="K41" s="69">
        <f>SUM(K43:K47)</f>
        <v>243</v>
      </c>
      <c r="L41" s="69">
        <f>SUM(L43:L47)</f>
        <v>0</v>
      </c>
      <c r="M41" s="69">
        <f>SUM(M43:M47)</f>
        <v>0</v>
      </c>
      <c r="N41" s="69">
        <f>SUM(N43:N47)</f>
        <v>243</v>
      </c>
      <c r="O41" s="69">
        <f>SUM(O43:O47)</f>
        <v>3118</v>
      </c>
    </row>
    <row r="42" spans="2:15" ht="9">
      <c r="B42" s="56" t="s">
        <v>591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3:15" ht="9">
      <c r="C43" t="s">
        <v>592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f>SUM(D43:H43)</f>
        <v>0</v>
      </c>
      <c r="J43" s="57"/>
      <c r="K43" s="57">
        <v>177</v>
      </c>
      <c r="L43" s="57">
        <v>0</v>
      </c>
      <c r="M43" s="57">
        <v>0</v>
      </c>
      <c r="N43" s="57">
        <f>SUM(K43:M43)</f>
        <v>177</v>
      </c>
      <c r="O43" s="57">
        <f>N43+I43</f>
        <v>177</v>
      </c>
    </row>
    <row r="44" spans="2:15" ht="9">
      <c r="B44" s="56" t="s">
        <v>593</v>
      </c>
      <c r="C44"/>
      <c r="D44" s="57">
        <v>77</v>
      </c>
      <c r="E44" s="57">
        <v>96</v>
      </c>
      <c r="F44" s="57">
        <v>92</v>
      </c>
      <c r="G44" s="57">
        <v>119</v>
      </c>
      <c r="H44" s="57">
        <v>0</v>
      </c>
      <c r="I44" s="57">
        <f>SUM(D44:H44)</f>
        <v>384</v>
      </c>
      <c r="J44" s="57"/>
      <c r="K44" s="57">
        <v>66</v>
      </c>
      <c r="L44" s="57">
        <v>0</v>
      </c>
      <c r="M44" s="57">
        <v>0</v>
      </c>
      <c r="N44" s="57">
        <f>SUM(K44:M44)</f>
        <v>66</v>
      </c>
      <c r="O44" s="57">
        <f>N44+I44</f>
        <v>450</v>
      </c>
    </row>
    <row r="45" spans="2:15" ht="9">
      <c r="B45" s="56" t="s">
        <v>594</v>
      </c>
      <c r="D45" s="57">
        <v>42</v>
      </c>
      <c r="E45" s="57">
        <v>68</v>
      </c>
      <c r="F45" s="57">
        <v>160</v>
      </c>
      <c r="G45" s="57">
        <v>248</v>
      </c>
      <c r="H45" s="57">
        <v>0</v>
      </c>
      <c r="I45" s="57">
        <f>SUM(D45:H45)</f>
        <v>518</v>
      </c>
      <c r="J45" s="57"/>
      <c r="K45" s="57">
        <v>0</v>
      </c>
      <c r="L45" s="57">
        <v>0</v>
      </c>
      <c r="M45" s="57">
        <v>0</v>
      </c>
      <c r="N45" s="57">
        <f>SUM(K45:M45)</f>
        <v>0</v>
      </c>
      <c r="O45" s="57">
        <f>N45+I45</f>
        <v>518</v>
      </c>
    </row>
    <row r="46" spans="2:15" ht="9">
      <c r="B46" s="56" t="s">
        <v>595</v>
      </c>
      <c r="D46" s="57">
        <v>235</v>
      </c>
      <c r="E46" s="57">
        <v>219</v>
      </c>
      <c r="F46" s="57">
        <v>328</v>
      </c>
      <c r="G46" s="57">
        <v>369</v>
      </c>
      <c r="H46" s="57">
        <v>0</v>
      </c>
      <c r="I46" s="57">
        <f>SUM(D46:H46)</f>
        <v>1151</v>
      </c>
      <c r="J46" s="57"/>
      <c r="K46" s="57">
        <v>0</v>
      </c>
      <c r="L46" s="57">
        <v>0</v>
      </c>
      <c r="M46" s="57">
        <v>0</v>
      </c>
      <c r="N46" s="57">
        <f>SUM(K46:M46)</f>
        <v>0</v>
      </c>
      <c r="O46" s="57">
        <f>N46+I46</f>
        <v>1151</v>
      </c>
    </row>
    <row r="47" spans="2:15" ht="9">
      <c r="B47" s="56" t="s">
        <v>596</v>
      </c>
      <c r="D47" s="57">
        <v>124</v>
      </c>
      <c r="E47" s="57">
        <v>143</v>
      </c>
      <c r="F47" s="57">
        <v>222</v>
      </c>
      <c r="G47" s="57">
        <v>333</v>
      </c>
      <c r="H47" s="57">
        <v>0</v>
      </c>
      <c r="I47" s="70">
        <f>SUM(D47:H47)</f>
        <v>822</v>
      </c>
      <c r="J47" s="57"/>
      <c r="K47" s="57">
        <v>0</v>
      </c>
      <c r="L47" s="57">
        <v>0</v>
      </c>
      <c r="M47" s="57">
        <v>0</v>
      </c>
      <c r="N47" s="57">
        <f>SUM(K47:M47)</f>
        <v>0</v>
      </c>
      <c r="O47" s="57">
        <f>N47+I47</f>
        <v>822</v>
      </c>
    </row>
    <row r="48" spans="4:15" ht="9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2.75">
      <c r="A49" s="49" t="s">
        <v>376</v>
      </c>
      <c r="D49" s="69">
        <f aca="true" t="shared" si="10" ref="D49:I49">SUM(D50:D52)</f>
        <v>426</v>
      </c>
      <c r="E49" s="69">
        <f t="shared" si="10"/>
        <v>413</v>
      </c>
      <c r="F49" s="69">
        <f t="shared" si="10"/>
        <v>632</v>
      </c>
      <c r="G49" s="69">
        <f t="shared" si="10"/>
        <v>856</v>
      </c>
      <c r="H49" s="69">
        <f t="shared" si="10"/>
        <v>0</v>
      </c>
      <c r="I49" s="69">
        <f t="shared" si="10"/>
        <v>2327</v>
      </c>
      <c r="J49" s="69"/>
      <c r="K49" s="69">
        <f>SUM(K50:K52)</f>
        <v>422</v>
      </c>
      <c r="L49" s="69">
        <f>SUM(L50:L52)</f>
        <v>4</v>
      </c>
      <c r="M49" s="69">
        <f>SUM(M50:M52)</f>
        <v>186</v>
      </c>
      <c r="N49" s="69">
        <f>SUM(N50:N52)</f>
        <v>612</v>
      </c>
      <c r="O49" s="69">
        <f>SUM(O50:O52)</f>
        <v>2939</v>
      </c>
    </row>
    <row r="50" spans="2:15" ht="9">
      <c r="B50" s="56" t="s">
        <v>597</v>
      </c>
      <c r="D50" s="57">
        <v>306</v>
      </c>
      <c r="E50" s="57">
        <v>300</v>
      </c>
      <c r="F50" s="57">
        <v>438</v>
      </c>
      <c r="G50" s="57">
        <v>603</v>
      </c>
      <c r="H50" s="57">
        <v>0</v>
      </c>
      <c r="I50" s="57">
        <f>SUM(D50:H50)</f>
        <v>1647</v>
      </c>
      <c r="J50" s="57"/>
      <c r="K50" s="57">
        <v>210</v>
      </c>
      <c r="L50" s="57">
        <v>0</v>
      </c>
      <c r="M50" s="57">
        <v>71</v>
      </c>
      <c r="N50" s="57">
        <f>SUM(K50:M50)</f>
        <v>281</v>
      </c>
      <c r="O50" s="57">
        <f>N50+I50</f>
        <v>1928</v>
      </c>
    </row>
    <row r="51" spans="2:15" ht="9">
      <c r="B51" s="56" t="s">
        <v>598</v>
      </c>
      <c r="C51" s="56"/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f>SUM(D51:H51)</f>
        <v>0</v>
      </c>
      <c r="J51" s="57"/>
      <c r="K51" s="57">
        <v>135</v>
      </c>
      <c r="L51" s="57">
        <v>4</v>
      </c>
      <c r="M51" s="57">
        <v>101</v>
      </c>
      <c r="N51" s="57">
        <f>SUM(K51:M51)</f>
        <v>240</v>
      </c>
      <c r="O51" s="57">
        <f>N51+I51</f>
        <v>240</v>
      </c>
    </row>
    <row r="52" spans="2:15" ht="9">
      <c r="B52" s="56" t="s">
        <v>599</v>
      </c>
      <c r="D52" s="57">
        <v>120</v>
      </c>
      <c r="E52" s="57">
        <v>113</v>
      </c>
      <c r="F52" s="57">
        <v>194</v>
      </c>
      <c r="G52" s="57">
        <v>253</v>
      </c>
      <c r="H52" s="57">
        <v>0</v>
      </c>
      <c r="I52" s="57">
        <f>SUM(D52:H52)</f>
        <v>680</v>
      </c>
      <c r="J52" s="57"/>
      <c r="K52" s="57">
        <v>77</v>
      </c>
      <c r="L52" s="57">
        <v>0</v>
      </c>
      <c r="M52" s="57">
        <v>14</v>
      </c>
      <c r="N52" s="57">
        <f>SUM(K52:M52)</f>
        <v>91</v>
      </c>
      <c r="O52" s="57">
        <f>N52+I52</f>
        <v>771</v>
      </c>
    </row>
    <row r="53" spans="4:15" ht="9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2.75">
      <c r="A54" s="49" t="s">
        <v>432</v>
      </c>
      <c r="D54" s="69">
        <f>SUM(D55:D58)</f>
        <v>182</v>
      </c>
      <c r="E54" s="69">
        <f>SUM(E55:E58)</f>
        <v>176</v>
      </c>
      <c r="F54" s="69">
        <f>SUM(F55:F58)</f>
        <v>226</v>
      </c>
      <c r="G54" s="69">
        <f>SUM(G55:G58)</f>
        <v>350</v>
      </c>
      <c r="H54" s="69">
        <f>SUM(H56:H58)</f>
        <v>0</v>
      </c>
      <c r="I54" s="69">
        <f>SUM(I55:I58)</f>
        <v>934</v>
      </c>
      <c r="J54" s="69"/>
      <c r="K54" s="69">
        <f>SUM(K55:K58)</f>
        <v>135</v>
      </c>
      <c r="L54" s="69">
        <f>SUM(L55:L58)</f>
        <v>0</v>
      </c>
      <c r="M54" s="69">
        <f>SUM(M55:M58)</f>
        <v>0</v>
      </c>
      <c r="N54" s="69">
        <f>SUM(N55:N58)</f>
        <v>135</v>
      </c>
      <c r="O54" s="69">
        <f>SUM(O55:O58)</f>
        <v>1069</v>
      </c>
    </row>
    <row r="55" spans="1:15" ht="12.75">
      <c r="A55" s="49"/>
      <c r="B55" s="38" t="s">
        <v>600</v>
      </c>
      <c r="D55" s="70">
        <v>1</v>
      </c>
      <c r="E55" s="70">
        <v>4</v>
      </c>
      <c r="F55" s="70">
        <v>10</v>
      </c>
      <c r="G55" s="70">
        <v>16</v>
      </c>
      <c r="H55" s="57">
        <v>0</v>
      </c>
      <c r="I55" s="57">
        <f>SUM(D55:H55)</f>
        <v>31</v>
      </c>
      <c r="J55" s="69"/>
      <c r="K55" s="70">
        <v>11</v>
      </c>
      <c r="L55" s="70">
        <v>0</v>
      </c>
      <c r="M55" s="70">
        <v>0</v>
      </c>
      <c r="N55" s="57">
        <f>SUM(K55:M55)</f>
        <v>11</v>
      </c>
      <c r="O55" s="57">
        <f>N55+I55</f>
        <v>42</v>
      </c>
    </row>
    <row r="56" spans="2:15" ht="9">
      <c r="B56" s="56" t="s">
        <v>601</v>
      </c>
      <c r="D56" s="57">
        <v>43</v>
      </c>
      <c r="E56" s="57">
        <v>66</v>
      </c>
      <c r="F56" s="57">
        <v>98</v>
      </c>
      <c r="G56" s="57">
        <v>152</v>
      </c>
      <c r="H56" s="57">
        <v>0</v>
      </c>
      <c r="I56" s="57">
        <f>SUM(D56:H56)</f>
        <v>359</v>
      </c>
      <c r="J56" s="57"/>
      <c r="K56" s="57">
        <v>32</v>
      </c>
      <c r="L56" s="57">
        <v>0</v>
      </c>
      <c r="M56" s="57">
        <v>0</v>
      </c>
      <c r="N56" s="57">
        <f>SUM(K56:M56)</f>
        <v>32</v>
      </c>
      <c r="O56" s="57">
        <f>N56+I56</f>
        <v>391</v>
      </c>
    </row>
    <row r="57" spans="2:15" ht="9">
      <c r="B57" s="56" t="s">
        <v>602</v>
      </c>
      <c r="D57" s="57">
        <v>78</v>
      </c>
      <c r="E57" s="57">
        <v>43</v>
      </c>
      <c r="F57" s="57">
        <v>43</v>
      </c>
      <c r="G57" s="57">
        <v>81</v>
      </c>
      <c r="H57" s="57">
        <v>0</v>
      </c>
      <c r="I57" s="57">
        <f>SUM(D57:H57)</f>
        <v>245</v>
      </c>
      <c r="J57" s="57"/>
      <c r="K57" s="57">
        <v>61</v>
      </c>
      <c r="L57" s="57">
        <v>0</v>
      </c>
      <c r="M57" s="57">
        <v>0</v>
      </c>
      <c r="N57" s="57">
        <f>SUM(K57:M57)</f>
        <v>61</v>
      </c>
      <c r="O57" s="57">
        <f>N57+I57</f>
        <v>306</v>
      </c>
    </row>
    <row r="58" spans="2:15" ht="9">
      <c r="B58" s="56" t="s">
        <v>603</v>
      </c>
      <c r="D58" s="57">
        <v>60</v>
      </c>
      <c r="E58" s="57">
        <v>63</v>
      </c>
      <c r="F58" s="57">
        <v>75</v>
      </c>
      <c r="G58" s="57">
        <v>101</v>
      </c>
      <c r="H58" s="57">
        <v>0</v>
      </c>
      <c r="I58" s="57">
        <f>SUM(D58:H58)</f>
        <v>299</v>
      </c>
      <c r="J58" s="57"/>
      <c r="K58" s="57">
        <v>31</v>
      </c>
      <c r="L58" s="57">
        <v>0</v>
      </c>
      <c r="M58" s="57">
        <v>0</v>
      </c>
      <c r="N58" s="57">
        <f>SUM(K58:M58)</f>
        <v>31</v>
      </c>
      <c r="O58" s="57">
        <f>N58+I58</f>
        <v>330</v>
      </c>
    </row>
    <row r="59" spans="4:15" ht="9">
      <c r="D59" s="57"/>
      <c r="E59" s="57"/>
      <c r="F59" s="58"/>
      <c r="G59" s="58"/>
      <c r="H59" s="58"/>
      <c r="I59" s="58"/>
      <c r="J59" s="58"/>
      <c r="K59" s="57"/>
      <c r="L59" s="57"/>
      <c r="M59" s="58"/>
      <c r="N59" s="58"/>
      <c r="O59" s="58"/>
    </row>
    <row r="60" spans="1:15" ht="12.75">
      <c r="A60" s="71" t="s">
        <v>604</v>
      </c>
      <c r="D60" s="69">
        <f aca="true" t="shared" si="11" ref="D60:I60">D61</f>
        <v>133</v>
      </c>
      <c r="E60" s="69">
        <f t="shared" si="11"/>
        <v>135</v>
      </c>
      <c r="F60" s="69">
        <f t="shared" si="11"/>
        <v>109</v>
      </c>
      <c r="G60" s="69">
        <f t="shared" si="11"/>
        <v>148</v>
      </c>
      <c r="H60" s="69">
        <f t="shared" si="11"/>
        <v>0</v>
      </c>
      <c r="I60" s="69">
        <f t="shared" si="11"/>
        <v>525</v>
      </c>
      <c r="J60" s="69"/>
      <c r="K60" s="69">
        <f>K61</f>
        <v>29</v>
      </c>
      <c r="L60" s="69">
        <f>L61</f>
        <v>1</v>
      </c>
      <c r="M60" s="69">
        <f>M61</f>
        <v>0</v>
      </c>
      <c r="N60" s="69">
        <f>N61</f>
        <v>30</v>
      </c>
      <c r="O60" s="69">
        <f>O61</f>
        <v>555</v>
      </c>
    </row>
    <row r="61" spans="2:15" ht="9">
      <c r="B61" s="38" t="s">
        <v>605</v>
      </c>
      <c r="D61" s="57">
        <v>133</v>
      </c>
      <c r="E61" s="57">
        <v>135</v>
      </c>
      <c r="F61" s="57">
        <v>109</v>
      </c>
      <c r="G61" s="57">
        <v>148</v>
      </c>
      <c r="H61" s="57">
        <v>0</v>
      </c>
      <c r="I61" s="57">
        <v>525</v>
      </c>
      <c r="J61" s="57"/>
      <c r="K61" s="57">
        <v>29</v>
      </c>
      <c r="L61" s="57">
        <v>1</v>
      </c>
      <c r="M61" s="57">
        <v>0</v>
      </c>
      <c r="N61" s="57">
        <v>30</v>
      </c>
      <c r="O61" s="57">
        <v>555</v>
      </c>
    </row>
    <row r="62" spans="4:15" ht="9">
      <c r="D62" s="57"/>
      <c r="E62" s="57"/>
      <c r="F62" s="58"/>
      <c r="G62" s="58"/>
      <c r="H62" s="58"/>
      <c r="I62" s="58"/>
      <c r="J62" s="58"/>
      <c r="K62" s="57"/>
      <c r="L62" s="57"/>
      <c r="M62" s="58"/>
      <c r="N62" s="58"/>
      <c r="O62" s="58"/>
    </row>
    <row r="63" spans="1:15" ht="12.75">
      <c r="A63" s="49" t="s">
        <v>606</v>
      </c>
      <c r="D63" s="69">
        <f aca="true" t="shared" si="12" ref="D63:I63">SUM(D64:D68)</f>
        <v>673</v>
      </c>
      <c r="E63" s="69">
        <f t="shared" si="12"/>
        <v>662</v>
      </c>
      <c r="F63" s="69">
        <f t="shared" si="12"/>
        <v>588</v>
      </c>
      <c r="G63" s="69">
        <f t="shared" si="12"/>
        <v>290</v>
      </c>
      <c r="H63" s="69">
        <f t="shared" si="12"/>
        <v>56</v>
      </c>
      <c r="I63" s="69">
        <f t="shared" si="12"/>
        <v>2269</v>
      </c>
      <c r="J63" s="69"/>
      <c r="K63" s="69">
        <f>SUM(K64:K68)</f>
        <v>336</v>
      </c>
      <c r="L63" s="69">
        <f>SUM(L64:L68)</f>
        <v>0</v>
      </c>
      <c r="M63" s="69">
        <f>SUM(M64:M68)</f>
        <v>0</v>
      </c>
      <c r="N63" s="69">
        <f>SUM(N64:N68)</f>
        <v>336</v>
      </c>
      <c r="O63" s="69">
        <f>SUM(O64:O68)</f>
        <v>2605</v>
      </c>
    </row>
    <row r="64" spans="3:15" ht="9">
      <c r="C64" s="56" t="s">
        <v>607</v>
      </c>
      <c r="D64" s="57">
        <v>673</v>
      </c>
      <c r="E64" s="57">
        <v>662</v>
      </c>
      <c r="F64" s="57">
        <v>588</v>
      </c>
      <c r="G64" s="57">
        <v>275</v>
      </c>
      <c r="H64" s="57">
        <v>0</v>
      </c>
      <c r="I64" s="57">
        <f>SUM(D64:H64)</f>
        <v>2198</v>
      </c>
      <c r="J64" s="57"/>
      <c r="K64" s="57">
        <v>0</v>
      </c>
      <c r="L64" s="57">
        <v>0</v>
      </c>
      <c r="M64" s="57">
        <v>0</v>
      </c>
      <c r="N64" s="57">
        <v>0</v>
      </c>
      <c r="O64" s="57">
        <f>N64+I64</f>
        <v>2198</v>
      </c>
    </row>
    <row r="65" spans="3:15" ht="9">
      <c r="C65" s="56" t="s">
        <v>608</v>
      </c>
      <c r="D65" s="57">
        <v>0</v>
      </c>
      <c r="E65" s="57">
        <v>0</v>
      </c>
      <c r="F65" s="57">
        <v>0</v>
      </c>
      <c r="G65" s="57">
        <v>15</v>
      </c>
      <c r="H65" s="57">
        <v>0</v>
      </c>
      <c r="I65" s="57">
        <f>SUM(D65:H65)</f>
        <v>15</v>
      </c>
      <c r="J65" s="57"/>
      <c r="K65" s="57">
        <v>0</v>
      </c>
      <c r="L65" s="57">
        <v>0</v>
      </c>
      <c r="M65" s="57">
        <v>0</v>
      </c>
      <c r="N65" s="57">
        <v>0</v>
      </c>
      <c r="O65" s="57">
        <f>N65+I65</f>
        <v>15</v>
      </c>
    </row>
    <row r="66" spans="3:15" ht="9">
      <c r="C66" s="56" t="s">
        <v>15</v>
      </c>
      <c r="D66" s="57">
        <v>0</v>
      </c>
      <c r="E66" s="57">
        <v>0</v>
      </c>
      <c r="F66" s="57">
        <v>0</v>
      </c>
      <c r="G66" s="57">
        <v>0</v>
      </c>
      <c r="H66" s="57">
        <v>56</v>
      </c>
      <c r="I66" s="57">
        <f>SUM(D66:H66)</f>
        <v>56</v>
      </c>
      <c r="J66" s="57"/>
      <c r="K66" s="57">
        <v>0</v>
      </c>
      <c r="L66" s="57">
        <v>0</v>
      </c>
      <c r="M66" s="57">
        <v>0</v>
      </c>
      <c r="N66" s="57">
        <v>0</v>
      </c>
      <c r="O66" s="57">
        <f>N66+I66</f>
        <v>56</v>
      </c>
    </row>
    <row r="67" spans="3:15" ht="9">
      <c r="C67" s="56" t="s">
        <v>609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f>SUM(D67:H67)</f>
        <v>0</v>
      </c>
      <c r="J67" s="72"/>
      <c r="K67" s="72">
        <v>336</v>
      </c>
      <c r="L67" s="72">
        <v>0</v>
      </c>
      <c r="M67" s="72">
        <v>0</v>
      </c>
      <c r="N67" s="72">
        <v>336</v>
      </c>
      <c r="O67" s="72">
        <f>N67+I67</f>
        <v>336</v>
      </c>
    </row>
    <row r="68" spans="1:15" ht="9">
      <c r="A68" s="73"/>
      <c r="C68" s="38" t="s">
        <v>610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f>SUM(D68:H68)</f>
        <v>0</v>
      </c>
      <c r="J68" s="40"/>
      <c r="K68" s="72">
        <v>0</v>
      </c>
      <c r="L68" s="72">
        <v>0</v>
      </c>
      <c r="M68" s="72">
        <v>0</v>
      </c>
      <c r="N68" s="72">
        <v>0</v>
      </c>
      <c r="O68" s="72">
        <f>N68+I68</f>
        <v>0</v>
      </c>
    </row>
    <row r="70" spans="1:14" ht="9">
      <c r="A70" s="56"/>
      <c r="I70" s="74"/>
      <c r="J70" s="74"/>
      <c r="N70" s="74"/>
    </row>
  </sheetData>
  <printOptions/>
  <pageMargins left="0.78" right="0.5" top="0.52" bottom="0.5" header="0.5" footer="0.5"/>
  <pageSetup orientation="portrait" r:id="rId1"/>
  <headerFooter alignWithMargins="0">
    <oddFooter>&amp;L&amp;6PPSIS:ir:term:&amp;F&amp;C&amp;8-3-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159"/>
  <sheetViews>
    <sheetView showGridLines="0" zoomScale="120" zoomScaleNormal="120" workbookViewId="0" topLeftCell="A72">
      <selection activeCell="A5" sqref="A5"/>
    </sheetView>
  </sheetViews>
  <sheetFormatPr defaultColWidth="4.83203125" defaultRowHeight="9.75"/>
  <cols>
    <col min="1" max="1" width="3" style="38" customWidth="1"/>
    <col min="2" max="2" width="3.33203125" style="38" customWidth="1"/>
    <col min="3" max="3" width="33" style="38" customWidth="1"/>
    <col min="4" max="4" width="9" style="38" customWidth="1"/>
    <col min="5" max="5" width="11" style="38" customWidth="1"/>
    <col min="6" max="7" width="9" style="38" customWidth="1"/>
    <col min="8" max="8" width="9" style="40" customWidth="1"/>
    <col min="9" max="9" width="9" style="38" customWidth="1"/>
    <col min="10" max="10" width="2" style="38" customWidth="1"/>
    <col min="11" max="15" width="9" style="38" customWidth="1"/>
    <col min="16" max="254" width="4.83203125" style="38" customWidth="1"/>
    <col min="255" max="16384" width="4.83203125" style="38" customWidth="1"/>
  </cols>
  <sheetData>
    <row r="1" spans="1:15" ht="10.5">
      <c r="A1" s="75" t="s">
        <v>611</v>
      </c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</row>
    <row r="2" spans="1:15" ht="10.5">
      <c r="A2" s="76"/>
      <c r="B2" s="36"/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</row>
    <row r="3" spans="1:15" ht="12.75">
      <c r="A3" s="39" t="s">
        <v>21</v>
      </c>
      <c r="B3" s="36"/>
      <c r="C3" s="36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</row>
    <row r="4" spans="1:15" ht="12.75">
      <c r="A4" s="39" t="s">
        <v>612</v>
      </c>
      <c r="B4" s="36"/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</row>
    <row r="5" spans="1:15" ht="12.75">
      <c r="A5" s="39" t="s">
        <v>559</v>
      </c>
      <c r="B5" s="36"/>
      <c r="C5" s="36"/>
      <c r="D5" s="36"/>
      <c r="E5" s="36"/>
      <c r="F5" s="36"/>
      <c r="G5" s="36"/>
      <c r="H5" s="37"/>
      <c r="I5" s="37"/>
      <c r="J5" s="37"/>
      <c r="K5" s="36"/>
      <c r="L5" s="36"/>
      <c r="M5" s="36"/>
      <c r="N5" s="36"/>
      <c r="O5" s="36"/>
    </row>
    <row r="6" spans="1:15" ht="12.75">
      <c r="A6" s="39"/>
      <c r="B6" s="36"/>
      <c r="C6" s="36"/>
      <c r="D6" s="36"/>
      <c r="E6" s="36"/>
      <c r="F6" s="36"/>
      <c r="G6" s="36"/>
      <c r="H6" s="37"/>
      <c r="I6" s="37"/>
      <c r="J6" s="37"/>
      <c r="K6" s="36"/>
      <c r="L6" s="36"/>
      <c r="M6" s="36"/>
      <c r="N6" s="36"/>
      <c r="O6" s="36"/>
    </row>
    <row r="7" spans="4:15" ht="9">
      <c r="D7" s="42" t="s">
        <v>560</v>
      </c>
      <c r="E7" s="42"/>
      <c r="F7" s="42"/>
      <c r="G7" s="42"/>
      <c r="H7" s="42"/>
      <c r="I7" s="42"/>
      <c r="J7" s="37"/>
      <c r="K7" s="42" t="s">
        <v>546</v>
      </c>
      <c r="L7" s="42"/>
      <c r="M7" s="42"/>
      <c r="N7" s="42"/>
      <c r="O7" s="43"/>
    </row>
    <row r="8" spans="1:15" ht="9">
      <c r="A8" s="56" t="s">
        <v>613</v>
      </c>
      <c r="D8" s="41" t="s">
        <v>562</v>
      </c>
      <c r="E8" s="45" t="s">
        <v>12</v>
      </c>
      <c r="F8" s="46" t="s">
        <v>13</v>
      </c>
      <c r="G8" s="41" t="s">
        <v>14</v>
      </c>
      <c r="H8" s="47" t="s">
        <v>544</v>
      </c>
      <c r="I8" s="48" t="s">
        <v>10</v>
      </c>
      <c r="J8" s="48"/>
      <c r="K8" s="41" t="s">
        <v>17</v>
      </c>
      <c r="L8" s="41" t="s">
        <v>563</v>
      </c>
      <c r="M8" s="41" t="s">
        <v>19</v>
      </c>
      <c r="N8" s="48" t="s">
        <v>10</v>
      </c>
      <c r="O8" s="41" t="s">
        <v>10</v>
      </c>
    </row>
    <row r="9" spans="1:15" ht="9">
      <c r="A9" s="56"/>
      <c r="D9" s="41"/>
      <c r="E9" s="45"/>
      <c r="F9" s="46"/>
      <c r="G9" s="41"/>
      <c r="H9" s="47"/>
      <c r="I9" s="48"/>
      <c r="J9" s="48"/>
      <c r="K9" s="41"/>
      <c r="L9" s="41"/>
      <c r="M9" s="41"/>
      <c r="N9" s="48"/>
      <c r="O9" s="41"/>
    </row>
    <row r="10" spans="1:15" ht="12.75">
      <c r="A10" s="49" t="s">
        <v>540</v>
      </c>
      <c r="D10" s="77">
        <f aca="true" t="shared" si="0" ref="D10:I10">D12+D41+D95+D113+D127+D143+D150</f>
        <v>2974</v>
      </c>
      <c r="E10" s="77">
        <f t="shared" si="0"/>
        <v>3290</v>
      </c>
      <c r="F10" s="77">
        <f t="shared" si="0"/>
        <v>4717</v>
      </c>
      <c r="G10" s="77">
        <f t="shared" si="0"/>
        <v>5964</v>
      </c>
      <c r="H10" s="77">
        <f t="shared" si="0"/>
        <v>56</v>
      </c>
      <c r="I10" s="77">
        <f t="shared" si="0"/>
        <v>17001</v>
      </c>
      <c r="J10" s="77"/>
      <c r="K10" s="77">
        <f>K12+K41+K95+K113+K127+K143+K150</f>
        <v>2204</v>
      </c>
      <c r="L10" s="77">
        <f>L12+L41+L95+L113+L127+L143+L150</f>
        <v>25</v>
      </c>
      <c r="M10" s="77">
        <f>M12+M41+M95+M113+M127+M143+M150</f>
        <v>357</v>
      </c>
      <c r="N10" s="77">
        <f>N12+N41+N95+N113+N127+N143+N150</f>
        <v>2586</v>
      </c>
      <c r="O10" s="77">
        <f>O12+O41+O95+O113+O127+O143+O150</f>
        <v>19587</v>
      </c>
    </row>
    <row r="11" spans="1:15" ht="9">
      <c r="A11" s="56"/>
      <c r="D11" s="41"/>
      <c r="E11" s="45"/>
      <c r="F11" s="41"/>
      <c r="G11" s="41"/>
      <c r="H11" s="47"/>
      <c r="I11" s="41"/>
      <c r="J11" s="41"/>
      <c r="K11" s="41"/>
      <c r="L11" s="41"/>
      <c r="M11" s="41"/>
      <c r="N11" s="41"/>
      <c r="O11" s="41"/>
    </row>
    <row r="12" spans="1:15" ht="12.75">
      <c r="A12" s="49" t="s">
        <v>614</v>
      </c>
      <c r="D12" s="55">
        <f>SUM(D14:D39)</f>
        <v>347</v>
      </c>
      <c r="E12" s="55">
        <f>SUM(E14:E39)</f>
        <v>520</v>
      </c>
      <c r="F12" s="55">
        <f>SUM(F14:F39)</f>
        <v>1039</v>
      </c>
      <c r="G12" s="55">
        <f>SUM(G14:G39)</f>
        <v>1382</v>
      </c>
      <c r="H12" s="55">
        <f>SUM(H14:H39)</f>
        <v>0</v>
      </c>
      <c r="I12" s="55">
        <f>SUM(I14:I38)</f>
        <v>3288</v>
      </c>
      <c r="J12" s="55"/>
      <c r="K12" s="55">
        <f>SUM(K14:K39)</f>
        <v>337</v>
      </c>
      <c r="L12" s="55">
        <f>SUM(L14:L39)</f>
        <v>0</v>
      </c>
      <c r="M12" s="55">
        <f>SUM(M14:M39)</f>
        <v>0</v>
      </c>
      <c r="N12" s="55">
        <f>SUM(N14:N39)</f>
        <v>337</v>
      </c>
      <c r="O12" s="55">
        <f>SUM(O14:O39)</f>
        <v>3625</v>
      </c>
    </row>
    <row r="13" spans="2:15" ht="9" customHeight="1">
      <c r="B13" s="56" t="s">
        <v>565</v>
      </c>
      <c r="D13" s="72"/>
      <c r="E13" s="72"/>
      <c r="F13" s="78"/>
      <c r="G13" s="78"/>
      <c r="H13" s="78"/>
      <c r="I13" s="78"/>
      <c r="J13" s="78"/>
      <c r="K13" s="72"/>
      <c r="L13" s="72"/>
      <c r="M13" s="78"/>
      <c r="N13" s="78"/>
      <c r="O13" s="78"/>
    </row>
    <row r="14" spans="3:15" ht="9">
      <c r="C14" s="56" t="s">
        <v>615</v>
      </c>
      <c r="D14" s="72">
        <v>4</v>
      </c>
      <c r="E14" s="72">
        <f>8+5</f>
        <v>13</v>
      </c>
      <c r="F14" s="72">
        <v>40</v>
      </c>
      <c r="G14" s="72">
        <f>36+19</f>
        <v>55</v>
      </c>
      <c r="H14" s="72">
        <v>0</v>
      </c>
      <c r="I14" s="72">
        <f>SUM(D14:H14)</f>
        <v>112</v>
      </c>
      <c r="J14" s="72"/>
      <c r="K14" s="72">
        <v>20</v>
      </c>
      <c r="L14" s="72">
        <v>0</v>
      </c>
      <c r="M14" s="72">
        <v>0</v>
      </c>
      <c r="N14" s="72">
        <f>SUM(K14:M14)</f>
        <v>20</v>
      </c>
      <c r="O14" s="72">
        <f>N14+I14</f>
        <v>132</v>
      </c>
    </row>
    <row r="15" spans="3:15" ht="9">
      <c r="C15" s="56" t="s">
        <v>565</v>
      </c>
      <c r="D15" s="72">
        <v>5</v>
      </c>
      <c r="E15" s="72">
        <f>5+5+6</f>
        <v>16</v>
      </c>
      <c r="F15" s="72">
        <f>3+6+7+19</f>
        <v>35</v>
      </c>
      <c r="G15" s="72">
        <f>2+7+7+24</f>
        <v>40</v>
      </c>
      <c r="H15" s="72">
        <v>0</v>
      </c>
      <c r="I15" s="72">
        <f>SUM(D15:H15)</f>
        <v>96</v>
      </c>
      <c r="J15" s="72"/>
      <c r="K15" s="72">
        <v>0</v>
      </c>
      <c r="L15" s="72">
        <v>0</v>
      </c>
      <c r="M15" s="72">
        <v>0</v>
      </c>
      <c r="N15" s="72">
        <f>SUM(K15:M15)</f>
        <v>0</v>
      </c>
      <c r="O15" s="72">
        <f>N15+I15</f>
        <v>96</v>
      </c>
    </row>
    <row r="16" spans="2:15" ht="9">
      <c r="B16" s="56" t="s">
        <v>566</v>
      </c>
      <c r="D16" s="72"/>
      <c r="E16" s="72"/>
      <c r="F16" s="78"/>
      <c r="G16" s="78"/>
      <c r="H16" s="78"/>
      <c r="I16" s="72"/>
      <c r="J16" s="72"/>
      <c r="K16" s="72"/>
      <c r="L16" s="72"/>
      <c r="M16" s="78"/>
      <c r="N16" s="72"/>
      <c r="O16" s="72"/>
    </row>
    <row r="17" spans="3:15" ht="9">
      <c r="C17" s="56" t="s">
        <v>566</v>
      </c>
      <c r="D17" s="72">
        <v>40</v>
      </c>
      <c r="E17" s="72">
        <f>39+2</f>
        <v>41</v>
      </c>
      <c r="F17" s="72">
        <f>41+10</f>
        <v>51</v>
      </c>
      <c r="G17" s="72">
        <f>12+17+47</f>
        <v>76</v>
      </c>
      <c r="H17" s="72">
        <v>0</v>
      </c>
      <c r="I17" s="72">
        <f>SUM(D17:H17)</f>
        <v>208</v>
      </c>
      <c r="J17" s="72"/>
      <c r="K17" s="72">
        <f>18+9+21+25+4</f>
        <v>77</v>
      </c>
      <c r="L17" s="72">
        <v>0</v>
      </c>
      <c r="M17" s="72">
        <v>0</v>
      </c>
      <c r="N17" s="72">
        <f>SUM(K17:M17)</f>
        <v>77</v>
      </c>
      <c r="O17" s="72">
        <f>N17+I17</f>
        <v>285</v>
      </c>
    </row>
    <row r="18" spans="3:15" ht="9">
      <c r="C18" s="38" t="s">
        <v>616</v>
      </c>
      <c r="D18" s="72">
        <v>17</v>
      </c>
      <c r="E18" s="72">
        <f>28+9</f>
        <v>37</v>
      </c>
      <c r="F18" s="72">
        <f>46+18</f>
        <v>64</v>
      </c>
      <c r="G18" s="72">
        <f>69+36</f>
        <v>105</v>
      </c>
      <c r="H18" s="72">
        <v>0</v>
      </c>
      <c r="I18" s="72">
        <f>SUM(D18:H18)</f>
        <v>223</v>
      </c>
      <c r="J18" s="72"/>
      <c r="K18" s="72">
        <v>8</v>
      </c>
      <c r="L18" s="72">
        <v>0</v>
      </c>
      <c r="M18" s="72">
        <v>0</v>
      </c>
      <c r="N18" s="72">
        <f>SUM(K18:M18)</f>
        <v>8</v>
      </c>
      <c r="O18" s="72">
        <f>N18+I18</f>
        <v>231</v>
      </c>
    </row>
    <row r="19" spans="3:15" ht="9">
      <c r="C19" s="56" t="s">
        <v>617</v>
      </c>
      <c r="D19" s="72">
        <v>10</v>
      </c>
      <c r="E19" s="72">
        <v>20</v>
      </c>
      <c r="F19" s="72">
        <v>40</v>
      </c>
      <c r="G19" s="72">
        <v>81</v>
      </c>
      <c r="H19" s="72">
        <v>0</v>
      </c>
      <c r="I19" s="72">
        <f>SUM(D19:H19)</f>
        <v>151</v>
      </c>
      <c r="J19" s="72"/>
      <c r="K19" s="72">
        <v>0</v>
      </c>
      <c r="L19" s="72">
        <v>0</v>
      </c>
      <c r="M19" s="72">
        <v>0</v>
      </c>
      <c r="N19" s="72">
        <f>SUM(K19:M19)</f>
        <v>0</v>
      </c>
      <c r="O19" s="72">
        <f>N19+I19</f>
        <v>151</v>
      </c>
    </row>
    <row r="20" spans="2:15" ht="9">
      <c r="B20" s="56" t="s">
        <v>567</v>
      </c>
      <c r="D20" s="72"/>
      <c r="E20" s="72"/>
      <c r="F20" s="78"/>
      <c r="G20" s="78"/>
      <c r="H20" s="72"/>
      <c r="I20" s="72"/>
      <c r="J20" s="72"/>
      <c r="K20" s="72"/>
      <c r="L20" s="72"/>
      <c r="M20" s="72"/>
      <c r="N20" s="72"/>
      <c r="O20" s="72"/>
    </row>
    <row r="21" spans="3:15" ht="9">
      <c r="C21" s="56" t="s">
        <v>567</v>
      </c>
      <c r="D21" s="72">
        <v>56</v>
      </c>
      <c r="E21" s="72">
        <v>56</v>
      </c>
      <c r="F21" s="72">
        <v>150</v>
      </c>
      <c r="G21" s="72">
        <v>154</v>
      </c>
      <c r="H21" s="72">
        <v>0</v>
      </c>
      <c r="I21" s="72">
        <f>SUM(D21:H21)</f>
        <v>416</v>
      </c>
      <c r="J21" s="72"/>
      <c r="K21" s="72">
        <v>42</v>
      </c>
      <c r="L21" s="72">
        <v>0</v>
      </c>
      <c r="M21" s="72">
        <v>0</v>
      </c>
      <c r="N21" s="72">
        <f>SUM(K21:M21)</f>
        <v>42</v>
      </c>
      <c r="O21" s="72">
        <f>N21+I21</f>
        <v>458</v>
      </c>
    </row>
    <row r="22" spans="2:15" ht="9">
      <c r="B22" s="56" t="s">
        <v>568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 ht="9">
      <c r="B23" s="56"/>
      <c r="C23" s="38" t="s">
        <v>618</v>
      </c>
      <c r="D23" s="72">
        <v>34</v>
      </c>
      <c r="E23" s="72">
        <v>6</v>
      </c>
      <c r="F23" s="72">
        <v>3</v>
      </c>
      <c r="G23" s="72">
        <v>4</v>
      </c>
      <c r="H23" s="72">
        <v>0</v>
      </c>
      <c r="I23" s="72">
        <f>SUM(D23:H23)</f>
        <v>47</v>
      </c>
      <c r="J23" s="72"/>
      <c r="K23" s="72">
        <v>0</v>
      </c>
      <c r="L23" s="72">
        <v>0</v>
      </c>
      <c r="M23" s="72">
        <v>0</v>
      </c>
      <c r="N23" s="72">
        <f>SUM(K23:M23)</f>
        <v>0</v>
      </c>
      <c r="O23" s="72">
        <f>N23+I23</f>
        <v>47</v>
      </c>
    </row>
    <row r="24" spans="3:15" ht="9">
      <c r="C24" s="56" t="s">
        <v>619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f>SUM(D24:H24)</f>
        <v>0</v>
      </c>
      <c r="J24" s="72"/>
      <c r="K24" s="72">
        <v>79</v>
      </c>
      <c r="L24" s="72">
        <v>0</v>
      </c>
      <c r="M24" s="72">
        <v>0</v>
      </c>
      <c r="N24" s="72">
        <f>SUM(K24:M24)</f>
        <v>79</v>
      </c>
      <c r="O24" s="72">
        <f>N24+I24</f>
        <v>79</v>
      </c>
    </row>
    <row r="25" spans="3:15" ht="9">
      <c r="C25" s="56" t="s">
        <v>620</v>
      </c>
      <c r="D25" s="72">
        <f>11+40</f>
        <v>51</v>
      </c>
      <c r="E25" s="72">
        <f>15+15+20+37</f>
        <v>87</v>
      </c>
      <c r="F25" s="72">
        <f>29+17+37+1+74</f>
        <v>158</v>
      </c>
      <c r="G25" s="72">
        <f>28+52+28+114</f>
        <v>222</v>
      </c>
      <c r="H25" s="72">
        <v>0</v>
      </c>
      <c r="I25" s="72">
        <f>SUM(D25:H25)</f>
        <v>518</v>
      </c>
      <c r="J25" s="72"/>
      <c r="K25" s="72">
        <v>0</v>
      </c>
      <c r="L25" s="72">
        <v>0</v>
      </c>
      <c r="M25" s="72">
        <v>0</v>
      </c>
      <c r="N25" s="72">
        <f>SUM(K25:M25)</f>
        <v>0</v>
      </c>
      <c r="O25" s="72">
        <f>N25+I25</f>
        <v>518</v>
      </c>
    </row>
    <row r="26" spans="3:15" ht="9">
      <c r="C26" s="56" t="s">
        <v>621</v>
      </c>
      <c r="D26" s="72">
        <v>5</v>
      </c>
      <c r="E26" s="72">
        <f>8+14+2</f>
        <v>24</v>
      </c>
      <c r="F26" s="72">
        <f>36+33+11</f>
        <v>80</v>
      </c>
      <c r="G26" s="72">
        <f>27+44+16</f>
        <v>87</v>
      </c>
      <c r="H26" s="72">
        <v>0</v>
      </c>
      <c r="I26" s="72">
        <f>SUM(D26:H26)</f>
        <v>196</v>
      </c>
      <c r="J26" s="72"/>
      <c r="K26" s="72">
        <v>0</v>
      </c>
      <c r="L26" s="72">
        <v>0</v>
      </c>
      <c r="M26" s="72">
        <v>0</v>
      </c>
      <c r="N26" s="72">
        <f>SUM(K26:M26)</f>
        <v>0</v>
      </c>
      <c r="O26" s="72">
        <f>N26+I26</f>
        <v>196</v>
      </c>
    </row>
    <row r="27" spans="2:15" ht="9">
      <c r="B27" s="56" t="s">
        <v>569</v>
      </c>
      <c r="D27" s="72"/>
      <c r="E27" s="72"/>
      <c r="F27" s="78"/>
      <c r="G27" s="78"/>
      <c r="H27" s="78"/>
      <c r="I27" s="72"/>
      <c r="J27" s="72"/>
      <c r="K27" s="72"/>
      <c r="L27" s="72"/>
      <c r="M27" s="78"/>
      <c r="N27" s="72"/>
      <c r="O27" s="72"/>
    </row>
    <row r="28" spans="3:15" ht="9">
      <c r="C28" s="56" t="s">
        <v>622</v>
      </c>
      <c r="D28" s="72">
        <v>13</v>
      </c>
      <c r="E28" s="72">
        <v>11</v>
      </c>
      <c r="F28" s="72">
        <v>14</v>
      </c>
      <c r="G28" s="72">
        <v>32</v>
      </c>
      <c r="H28" s="72">
        <v>0</v>
      </c>
      <c r="I28" s="72">
        <f aca="true" t="shared" si="1" ref="I28:I33">SUM(D28:H28)</f>
        <v>70</v>
      </c>
      <c r="J28" s="72"/>
      <c r="K28" s="72">
        <v>0</v>
      </c>
      <c r="L28" s="72">
        <v>0</v>
      </c>
      <c r="M28" s="72">
        <v>0</v>
      </c>
      <c r="N28" s="72">
        <f aca="true" t="shared" si="2" ref="N28:N33">SUM(K28:M28)</f>
        <v>0</v>
      </c>
      <c r="O28" s="72">
        <f aca="true" t="shared" si="3" ref="O28:O33">N28+I28</f>
        <v>70</v>
      </c>
    </row>
    <row r="29" spans="3:15" ht="9">
      <c r="C29" s="56" t="s">
        <v>623</v>
      </c>
      <c r="D29" s="72">
        <v>1</v>
      </c>
      <c r="E29" s="72">
        <v>4</v>
      </c>
      <c r="F29" s="72">
        <v>13</v>
      </c>
      <c r="G29" s="72">
        <v>22</v>
      </c>
      <c r="H29" s="72">
        <v>0</v>
      </c>
      <c r="I29" s="72">
        <f t="shared" si="1"/>
        <v>40</v>
      </c>
      <c r="J29" s="72"/>
      <c r="K29" s="72">
        <v>0</v>
      </c>
      <c r="L29" s="72">
        <v>0</v>
      </c>
      <c r="M29" s="72">
        <v>0</v>
      </c>
      <c r="N29" s="72">
        <f t="shared" si="2"/>
        <v>0</v>
      </c>
      <c r="O29" s="72">
        <f t="shared" si="3"/>
        <v>40</v>
      </c>
    </row>
    <row r="30" spans="3:15" ht="9">
      <c r="C30" s="56" t="s">
        <v>624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f t="shared" si="1"/>
        <v>0</v>
      </c>
      <c r="J30" s="72"/>
      <c r="K30" s="72">
        <v>10</v>
      </c>
      <c r="L30" s="72">
        <v>0</v>
      </c>
      <c r="M30" s="72">
        <v>0</v>
      </c>
      <c r="N30" s="72">
        <f t="shared" si="2"/>
        <v>10</v>
      </c>
      <c r="O30" s="72">
        <f t="shared" si="3"/>
        <v>10</v>
      </c>
    </row>
    <row r="31" spans="3:15" ht="9">
      <c r="C31" s="56" t="s">
        <v>625</v>
      </c>
      <c r="D31" s="72">
        <v>6</v>
      </c>
      <c r="E31" s="72">
        <v>21</v>
      </c>
      <c r="F31" s="72">
        <v>38</v>
      </c>
      <c r="G31" s="72">
        <f>31+26</f>
        <v>57</v>
      </c>
      <c r="H31" s="72">
        <v>0</v>
      </c>
      <c r="I31" s="72">
        <f t="shared" si="1"/>
        <v>122</v>
      </c>
      <c r="J31" s="72"/>
      <c r="K31" s="72">
        <v>0</v>
      </c>
      <c r="L31" s="72">
        <v>0</v>
      </c>
      <c r="M31" s="72">
        <v>0</v>
      </c>
      <c r="N31" s="72">
        <f t="shared" si="2"/>
        <v>0</v>
      </c>
      <c r="O31" s="72">
        <f t="shared" si="3"/>
        <v>122</v>
      </c>
    </row>
    <row r="32" spans="3:15" ht="9">
      <c r="C32" s="56" t="s">
        <v>626</v>
      </c>
      <c r="D32" s="72">
        <v>0</v>
      </c>
      <c r="E32" s="72">
        <v>2</v>
      </c>
      <c r="F32" s="72">
        <v>27</v>
      </c>
      <c r="G32" s="72">
        <v>39</v>
      </c>
      <c r="H32" s="72">
        <v>0</v>
      </c>
      <c r="I32" s="72">
        <f t="shared" si="1"/>
        <v>68</v>
      </c>
      <c r="J32" s="72"/>
      <c r="K32" s="72">
        <v>0</v>
      </c>
      <c r="L32" s="72">
        <v>0</v>
      </c>
      <c r="M32" s="72">
        <v>0</v>
      </c>
      <c r="N32" s="72">
        <f t="shared" si="2"/>
        <v>0</v>
      </c>
      <c r="O32" s="72">
        <f t="shared" si="3"/>
        <v>68</v>
      </c>
    </row>
    <row r="33" spans="3:15" ht="9">
      <c r="C33" s="56" t="s">
        <v>627</v>
      </c>
      <c r="D33" s="72">
        <v>0</v>
      </c>
      <c r="E33" s="72">
        <v>5</v>
      </c>
      <c r="F33" s="78">
        <v>15</v>
      </c>
      <c r="G33" s="78">
        <v>27</v>
      </c>
      <c r="H33" s="78">
        <v>0</v>
      </c>
      <c r="I33" s="72">
        <f t="shared" si="1"/>
        <v>47</v>
      </c>
      <c r="J33" s="72"/>
      <c r="K33" s="72">
        <v>0</v>
      </c>
      <c r="L33" s="72">
        <v>0</v>
      </c>
      <c r="M33" s="72">
        <v>0</v>
      </c>
      <c r="N33" s="72">
        <f t="shared" si="2"/>
        <v>0</v>
      </c>
      <c r="O33" s="72">
        <f t="shared" si="3"/>
        <v>47</v>
      </c>
    </row>
    <row r="34" spans="2:15" ht="9">
      <c r="B34" s="56" t="s">
        <v>570</v>
      </c>
      <c r="D34" s="78"/>
      <c r="E34" s="78"/>
      <c r="F34" s="78"/>
      <c r="G34" s="78"/>
      <c r="H34" s="78"/>
      <c r="I34" s="72"/>
      <c r="J34" s="72"/>
      <c r="K34" s="72"/>
      <c r="L34" s="72"/>
      <c r="M34" s="78"/>
      <c r="N34" s="72"/>
      <c r="O34" s="72"/>
    </row>
    <row r="35" spans="3:15" ht="9">
      <c r="C35" s="56" t="s">
        <v>570</v>
      </c>
      <c r="D35" s="72">
        <f>16+11+3+10+25</f>
        <v>65</v>
      </c>
      <c r="E35" s="72">
        <f>38+20+11+11+30</f>
        <v>110</v>
      </c>
      <c r="F35" s="78">
        <f>36+31+32+18+42</f>
        <v>159</v>
      </c>
      <c r="G35" s="78">
        <f>52+32+34+25+39</f>
        <v>182</v>
      </c>
      <c r="H35" s="72">
        <v>0</v>
      </c>
      <c r="I35" s="72">
        <f>SUM(D35:H35)</f>
        <v>516</v>
      </c>
      <c r="J35" s="72"/>
      <c r="K35" s="72">
        <v>52</v>
      </c>
      <c r="L35" s="72">
        <v>0</v>
      </c>
      <c r="M35" s="72">
        <v>0</v>
      </c>
      <c r="N35" s="72">
        <f>SUM(K35:M35)</f>
        <v>52</v>
      </c>
      <c r="O35" s="72">
        <f>N35+I35</f>
        <v>568</v>
      </c>
    </row>
    <row r="36" spans="2:15" ht="9">
      <c r="B36" s="56" t="s">
        <v>571</v>
      </c>
      <c r="D36" s="72"/>
      <c r="E36" s="72"/>
      <c r="F36" s="78"/>
      <c r="G36" s="78"/>
      <c r="H36" s="78"/>
      <c r="I36" s="72"/>
      <c r="J36" s="72"/>
      <c r="K36" s="72"/>
      <c r="L36" s="72"/>
      <c r="M36" s="78"/>
      <c r="N36" s="72"/>
      <c r="O36" s="72"/>
    </row>
    <row r="37" spans="2:15" ht="9">
      <c r="B37" s="56"/>
      <c r="C37" s="56" t="s">
        <v>628</v>
      </c>
      <c r="D37" s="72">
        <f>13+7+6+4</f>
        <v>30</v>
      </c>
      <c r="E37" s="72">
        <f>33+12+4+3</f>
        <v>52</v>
      </c>
      <c r="F37" s="78">
        <f>71+35+16+10</f>
        <v>132</v>
      </c>
      <c r="G37" s="78">
        <f>73+2+49+28+21+9</f>
        <v>182</v>
      </c>
      <c r="H37" s="72">
        <v>0</v>
      </c>
      <c r="I37" s="72">
        <f>SUM(D37:H37)</f>
        <v>396</v>
      </c>
      <c r="J37" s="72"/>
      <c r="K37" s="72">
        <v>6</v>
      </c>
      <c r="L37" s="72">
        <v>0</v>
      </c>
      <c r="M37" s="72">
        <v>0</v>
      </c>
      <c r="N37" s="72">
        <f>SUM(K37:M37)</f>
        <v>6</v>
      </c>
      <c r="O37" s="72">
        <f>N37+I37</f>
        <v>402</v>
      </c>
    </row>
    <row r="38" spans="3:15" ht="9">
      <c r="C38" s="38" t="s">
        <v>629</v>
      </c>
      <c r="D38" s="72">
        <v>10</v>
      </c>
      <c r="E38" s="72">
        <v>15</v>
      </c>
      <c r="F38" s="78">
        <v>20</v>
      </c>
      <c r="G38" s="78">
        <v>17</v>
      </c>
      <c r="H38" s="78">
        <v>0</v>
      </c>
      <c r="I38" s="72">
        <f>SUM(D38:H38)</f>
        <v>62</v>
      </c>
      <c r="J38" s="72"/>
      <c r="K38" s="72">
        <v>0</v>
      </c>
      <c r="L38" s="72">
        <v>0</v>
      </c>
      <c r="M38" s="72">
        <v>0</v>
      </c>
      <c r="N38" s="72">
        <f>SUM(K38:M38)</f>
        <v>0</v>
      </c>
      <c r="O38" s="72">
        <f>N38+I38</f>
        <v>62</v>
      </c>
    </row>
    <row r="39" spans="3:15" ht="9">
      <c r="C39" s="38" t="s">
        <v>571</v>
      </c>
      <c r="D39" s="72">
        <v>0</v>
      </c>
      <c r="E39" s="72">
        <v>0</v>
      </c>
      <c r="F39" s="78">
        <v>0</v>
      </c>
      <c r="G39" s="78">
        <v>0</v>
      </c>
      <c r="H39" s="78">
        <v>0</v>
      </c>
      <c r="I39" s="72">
        <f>SUM(D39:H39)</f>
        <v>0</v>
      </c>
      <c r="J39" s="72"/>
      <c r="K39" s="72">
        <f>15+9+15+1+3</f>
        <v>43</v>
      </c>
      <c r="L39" s="72">
        <v>0</v>
      </c>
      <c r="M39" s="72">
        <v>0</v>
      </c>
      <c r="N39" s="72">
        <f>SUM(K39:M39)</f>
        <v>43</v>
      </c>
      <c r="O39" s="72">
        <f>N39+I39</f>
        <v>43</v>
      </c>
    </row>
    <row r="40" spans="4:15" ht="9"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2.75">
      <c r="A41" s="49" t="s">
        <v>572</v>
      </c>
      <c r="D41" s="79">
        <f>SUM(D43:D93)</f>
        <v>735</v>
      </c>
      <c r="E41" s="79">
        <f>SUM(E43:E93)</f>
        <v>858</v>
      </c>
      <c r="F41" s="79">
        <f>SUM(F43:F93)</f>
        <v>1321</v>
      </c>
      <c r="G41" s="79">
        <f>SUM(G43:G93)</f>
        <v>1869</v>
      </c>
      <c r="H41" s="79">
        <f>SUM(H45:H93)</f>
        <v>0</v>
      </c>
      <c r="I41" s="79">
        <f>SUM(I43:I93)</f>
        <v>4783</v>
      </c>
      <c r="J41" s="79"/>
      <c r="K41" s="79">
        <f>SUM(K43:K93)</f>
        <v>702</v>
      </c>
      <c r="L41" s="79">
        <f>SUM(L43:L93)</f>
        <v>20</v>
      </c>
      <c r="M41" s="79">
        <f>SUM(M43:M93)</f>
        <v>171</v>
      </c>
      <c r="N41" s="79">
        <f>SUM(N43:N93)</f>
        <v>893</v>
      </c>
      <c r="O41" s="79">
        <f>SUM(O43:O93)</f>
        <v>5676</v>
      </c>
    </row>
    <row r="42" spans="1:15" ht="9" customHeight="1">
      <c r="A42" s="49"/>
      <c r="B42" s="61" t="s">
        <v>573</v>
      </c>
      <c r="C42" s="61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9" customHeight="1">
      <c r="A43" s="49"/>
      <c r="B43" s="61"/>
      <c r="C43" s="61" t="s">
        <v>610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f>SUM(D43:H43)</f>
        <v>0</v>
      </c>
      <c r="J43" s="80"/>
      <c r="K43" s="80">
        <v>3</v>
      </c>
      <c r="L43" s="80">
        <v>0</v>
      </c>
      <c r="M43" s="80">
        <v>0</v>
      </c>
      <c r="N43" s="81">
        <f>SUM(K43:M43)</f>
        <v>3</v>
      </c>
      <c r="O43" s="81">
        <f>N43+I43</f>
        <v>3</v>
      </c>
    </row>
    <row r="44" spans="2:15" ht="9" customHeight="1">
      <c r="B44" s="56" t="s">
        <v>574</v>
      </c>
      <c r="D44" s="72"/>
      <c r="E44" s="72"/>
      <c r="F44" s="78"/>
      <c r="G44" s="78"/>
      <c r="H44" s="78"/>
      <c r="I44" s="78"/>
      <c r="J44" s="78"/>
      <c r="K44" s="72"/>
      <c r="L44" s="72"/>
      <c r="M44" s="78"/>
      <c r="N44" s="78"/>
      <c r="O44" s="78"/>
    </row>
    <row r="45" spans="2:15" ht="9">
      <c r="B45" s="56"/>
      <c r="C45" s="56" t="s">
        <v>574</v>
      </c>
      <c r="D45" s="72">
        <v>12</v>
      </c>
      <c r="E45" s="72">
        <v>15</v>
      </c>
      <c r="F45" s="78">
        <v>20</v>
      </c>
      <c r="G45" s="78">
        <v>14</v>
      </c>
      <c r="H45" s="78">
        <v>0</v>
      </c>
      <c r="I45" s="72">
        <f>SUM(D45:H45)</f>
        <v>61</v>
      </c>
      <c r="J45" s="78"/>
      <c r="K45" s="72">
        <v>0</v>
      </c>
      <c r="L45" s="72">
        <v>0</v>
      </c>
      <c r="M45" s="78">
        <v>0</v>
      </c>
      <c r="N45" s="72">
        <f>SUM(K45:M45)</f>
        <v>0</v>
      </c>
      <c r="O45" s="72">
        <f>N45+I45</f>
        <v>61</v>
      </c>
    </row>
    <row r="46" spans="2:15" ht="9">
      <c r="B46" s="56" t="s">
        <v>575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3:15" ht="9">
      <c r="C47" s="56" t="s">
        <v>575</v>
      </c>
      <c r="D47" s="72">
        <f>74+11</f>
        <v>85</v>
      </c>
      <c r="E47" s="72">
        <v>79</v>
      </c>
      <c r="F47" s="72">
        <f>68+21</f>
        <v>89</v>
      </c>
      <c r="G47" s="72">
        <f>102+41</f>
        <v>143</v>
      </c>
      <c r="H47" s="72">
        <v>0</v>
      </c>
      <c r="I47" s="72">
        <f>SUM(D47:H47)</f>
        <v>396</v>
      </c>
      <c r="J47" s="72"/>
      <c r="K47" s="72">
        <f>17+16+8</f>
        <v>41</v>
      </c>
      <c r="L47" s="72">
        <v>0</v>
      </c>
      <c r="M47" s="72">
        <v>35</v>
      </c>
      <c r="N47" s="72">
        <f>SUM(K47:M47)</f>
        <v>76</v>
      </c>
      <c r="O47" s="72">
        <f>N47+I47</f>
        <v>472</v>
      </c>
    </row>
    <row r="48" spans="2:15" ht="9">
      <c r="B48" s="56" t="s">
        <v>576</v>
      </c>
      <c r="D48" s="72"/>
      <c r="E48" s="72"/>
      <c r="F48" s="78"/>
      <c r="G48" s="78"/>
      <c r="H48" s="78"/>
      <c r="I48" s="78"/>
      <c r="J48" s="78"/>
      <c r="K48" s="72"/>
      <c r="L48" s="72"/>
      <c r="M48" s="78"/>
      <c r="N48" s="78"/>
      <c r="O48" s="78"/>
    </row>
    <row r="49" spans="3:15" ht="9">
      <c r="C49" s="56" t="s">
        <v>576</v>
      </c>
      <c r="D49" s="72">
        <f>15+8</f>
        <v>23</v>
      </c>
      <c r="E49" s="72">
        <f>18+9</f>
        <v>27</v>
      </c>
      <c r="F49" s="72">
        <v>24</v>
      </c>
      <c r="G49" s="72">
        <v>41</v>
      </c>
      <c r="H49" s="72">
        <v>0</v>
      </c>
      <c r="I49" s="72">
        <f>SUM(D49:H49)</f>
        <v>115</v>
      </c>
      <c r="J49" s="72"/>
      <c r="K49" s="72">
        <v>41</v>
      </c>
      <c r="L49" s="72">
        <v>0</v>
      </c>
      <c r="M49" s="72">
        <v>0</v>
      </c>
      <c r="N49" s="72">
        <f>SUM(K49:M49)</f>
        <v>41</v>
      </c>
      <c r="O49" s="72">
        <f>N49+I49</f>
        <v>156</v>
      </c>
    </row>
    <row r="50" spans="2:15" ht="9">
      <c r="B50" s="56" t="s">
        <v>577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f>SUM(D50:H50)</f>
        <v>0</v>
      </c>
      <c r="J50" s="72"/>
      <c r="K50" s="72">
        <v>69</v>
      </c>
      <c r="L50" s="72">
        <v>0</v>
      </c>
      <c r="M50" s="72">
        <v>0</v>
      </c>
      <c r="N50" s="72">
        <f>SUM(K50:M50)</f>
        <v>69</v>
      </c>
      <c r="O50" s="72">
        <f>N50+I50</f>
        <v>69</v>
      </c>
    </row>
    <row r="51" spans="3:15" ht="9">
      <c r="C51" s="38" t="s">
        <v>630</v>
      </c>
      <c r="D51" s="72">
        <v>8</v>
      </c>
      <c r="E51" s="72">
        <v>17</v>
      </c>
      <c r="F51" s="72">
        <f>28+5</f>
        <v>33</v>
      </c>
      <c r="G51" s="72">
        <f>29+12</f>
        <v>41</v>
      </c>
      <c r="H51" s="72">
        <v>0</v>
      </c>
      <c r="I51" s="72">
        <f>SUM(D51:H51)</f>
        <v>99</v>
      </c>
      <c r="J51" s="72"/>
      <c r="K51" s="72">
        <v>0</v>
      </c>
      <c r="L51" s="72">
        <v>0</v>
      </c>
      <c r="M51" s="72">
        <v>0</v>
      </c>
      <c r="N51" s="72">
        <f>SUM(K51:M51)</f>
        <v>0</v>
      </c>
      <c r="O51" s="72">
        <f>N51+I51</f>
        <v>99</v>
      </c>
    </row>
    <row r="52" spans="3:15" ht="9">
      <c r="C52" s="56" t="s">
        <v>631</v>
      </c>
      <c r="D52" s="72">
        <v>57</v>
      </c>
      <c r="E52" s="72">
        <v>63</v>
      </c>
      <c r="F52" s="72">
        <v>109</v>
      </c>
      <c r="G52" s="72">
        <v>149</v>
      </c>
      <c r="H52" s="72">
        <v>0</v>
      </c>
      <c r="I52" s="72">
        <f>SUM(D52:H52)</f>
        <v>378</v>
      </c>
      <c r="J52" s="72"/>
      <c r="K52" s="72">
        <v>0</v>
      </c>
      <c r="L52" s="72">
        <v>0</v>
      </c>
      <c r="M52" s="72">
        <v>0</v>
      </c>
      <c r="N52" s="72">
        <f>SUM(K52:M52)</f>
        <v>0</v>
      </c>
      <c r="O52" s="72">
        <f>N52+I52</f>
        <v>378</v>
      </c>
    </row>
    <row r="53" spans="3:15" ht="9">
      <c r="C53" s="56" t="s">
        <v>632</v>
      </c>
      <c r="D53" s="72">
        <v>12</v>
      </c>
      <c r="E53" s="72">
        <v>45</v>
      </c>
      <c r="F53" s="72">
        <v>88</v>
      </c>
      <c r="G53" s="72">
        <v>120</v>
      </c>
      <c r="H53" s="72">
        <v>0</v>
      </c>
      <c r="I53" s="72">
        <f>SUM(D53:H53)</f>
        <v>265</v>
      </c>
      <c r="J53" s="72"/>
      <c r="K53" s="72">
        <v>0</v>
      </c>
      <c r="L53" s="72">
        <v>0</v>
      </c>
      <c r="M53" s="72">
        <v>0</v>
      </c>
      <c r="N53" s="72">
        <f>SUM(K53:M53)</f>
        <v>0</v>
      </c>
      <c r="O53" s="72">
        <f>N53+I53</f>
        <v>265</v>
      </c>
    </row>
    <row r="54" spans="2:15" ht="9">
      <c r="B54" s="56" t="s">
        <v>578</v>
      </c>
      <c r="D54" s="72"/>
      <c r="E54" s="72"/>
      <c r="F54" s="78"/>
      <c r="G54" s="78"/>
      <c r="H54" s="78"/>
      <c r="I54" s="72"/>
      <c r="J54" s="72"/>
      <c r="K54" s="72"/>
      <c r="L54" s="72"/>
      <c r="M54" s="78"/>
      <c r="N54" s="72"/>
      <c r="O54" s="72"/>
    </row>
    <row r="55" spans="2:15" ht="9">
      <c r="B55" s="56"/>
      <c r="C55" s="56" t="s">
        <v>633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f>SUM(D55:H55)</f>
        <v>0</v>
      </c>
      <c r="J55" s="72"/>
      <c r="K55" s="72">
        <f>29+8</f>
        <v>37</v>
      </c>
      <c r="L55" s="72">
        <v>0</v>
      </c>
      <c r="M55" s="72">
        <v>0</v>
      </c>
      <c r="N55" s="72">
        <f>SUM(K55:M55)</f>
        <v>37</v>
      </c>
      <c r="O55" s="72">
        <f>N55+I55</f>
        <v>37</v>
      </c>
    </row>
    <row r="56" spans="3:15" ht="9">
      <c r="C56" s="56" t="s">
        <v>578</v>
      </c>
      <c r="D56" s="72">
        <v>6</v>
      </c>
      <c r="E56" s="72">
        <v>12</v>
      </c>
      <c r="F56" s="72">
        <v>25</v>
      </c>
      <c r="G56" s="72">
        <v>71</v>
      </c>
      <c r="H56" s="72">
        <v>0</v>
      </c>
      <c r="I56" s="72">
        <f>SUM(D56:H56)</f>
        <v>114</v>
      </c>
      <c r="J56" s="72"/>
      <c r="K56" s="72">
        <v>0</v>
      </c>
      <c r="L56" s="72">
        <v>0</v>
      </c>
      <c r="M56" s="72">
        <v>0</v>
      </c>
      <c r="N56" s="72">
        <f>SUM(K56:M56)</f>
        <v>0</v>
      </c>
      <c r="O56" s="72">
        <f>N56+I56</f>
        <v>114</v>
      </c>
    </row>
    <row r="57" spans="2:15" ht="9">
      <c r="B57" s="56" t="s">
        <v>579</v>
      </c>
      <c r="D57" s="72"/>
      <c r="E57" s="72"/>
      <c r="F57" s="78"/>
      <c r="G57" s="78"/>
      <c r="H57" s="78"/>
      <c r="I57" s="72"/>
      <c r="J57" s="72"/>
      <c r="K57" s="72"/>
      <c r="L57" s="72"/>
      <c r="M57" s="78"/>
      <c r="N57" s="72"/>
      <c r="O57" s="72"/>
    </row>
    <row r="58" spans="3:15" ht="9">
      <c r="C58" s="56" t="s">
        <v>579</v>
      </c>
      <c r="D58" s="72">
        <f>30+69</f>
        <v>99</v>
      </c>
      <c r="E58" s="72">
        <f>38+7+80</f>
        <v>125</v>
      </c>
      <c r="F58" s="72">
        <f>69+81</f>
        <v>150</v>
      </c>
      <c r="G58" s="72">
        <f>95+7+138</f>
        <v>240</v>
      </c>
      <c r="H58" s="72">
        <v>0</v>
      </c>
      <c r="I58" s="72">
        <f aca="true" t="shared" si="4" ref="I58:I64">SUM(D58:H58)</f>
        <v>614</v>
      </c>
      <c r="J58" s="72"/>
      <c r="K58" s="72">
        <v>56</v>
      </c>
      <c r="L58" s="72">
        <v>0</v>
      </c>
      <c r="M58" s="72">
        <v>0</v>
      </c>
      <c r="N58" s="72">
        <f aca="true" t="shared" si="5" ref="N58:N64">SUM(K58:M58)</f>
        <v>56</v>
      </c>
      <c r="O58" s="72">
        <f aca="true" t="shared" si="6" ref="O58:O64">N58+I58</f>
        <v>670</v>
      </c>
    </row>
    <row r="59" spans="3:15" ht="9">
      <c r="C59" s="56" t="s">
        <v>634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f t="shared" si="4"/>
        <v>0</v>
      </c>
      <c r="J59" s="72"/>
      <c r="K59" s="72">
        <v>0</v>
      </c>
      <c r="L59" s="72">
        <v>0</v>
      </c>
      <c r="M59" s="72">
        <v>82</v>
      </c>
      <c r="N59" s="72">
        <f t="shared" si="5"/>
        <v>82</v>
      </c>
      <c r="O59" s="72">
        <f t="shared" si="6"/>
        <v>82</v>
      </c>
    </row>
    <row r="60" spans="3:15" ht="9">
      <c r="C60" s="56" t="s">
        <v>635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f t="shared" si="4"/>
        <v>0</v>
      </c>
      <c r="J60" s="72"/>
      <c r="K60" s="72">
        <f>4+4+2</f>
        <v>10</v>
      </c>
      <c r="L60" s="72">
        <v>0</v>
      </c>
      <c r="M60" s="72">
        <v>0</v>
      </c>
      <c r="N60" s="72">
        <f t="shared" si="5"/>
        <v>10</v>
      </c>
      <c r="O60" s="72">
        <f t="shared" si="6"/>
        <v>10</v>
      </c>
    </row>
    <row r="61" spans="2:15" ht="9">
      <c r="B61" s="56" t="s">
        <v>580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f t="shared" si="4"/>
        <v>0</v>
      </c>
      <c r="J61" s="72"/>
      <c r="K61" s="72">
        <v>27</v>
      </c>
      <c r="L61" s="72">
        <v>0</v>
      </c>
      <c r="M61" s="72">
        <v>0</v>
      </c>
      <c r="N61" s="72">
        <f t="shared" si="5"/>
        <v>27</v>
      </c>
      <c r="O61" s="72">
        <f t="shared" si="6"/>
        <v>27</v>
      </c>
    </row>
    <row r="62" spans="3:15" ht="9">
      <c r="C62" s="56" t="s">
        <v>636</v>
      </c>
      <c r="D62" s="72">
        <v>2</v>
      </c>
      <c r="E62" s="72">
        <v>1</v>
      </c>
      <c r="F62" s="72">
        <v>7</v>
      </c>
      <c r="G62" s="72">
        <v>11</v>
      </c>
      <c r="H62" s="72"/>
      <c r="I62" s="72">
        <f t="shared" si="4"/>
        <v>21</v>
      </c>
      <c r="J62" s="72"/>
      <c r="K62" s="72">
        <v>0</v>
      </c>
      <c r="L62" s="72">
        <v>0</v>
      </c>
      <c r="M62" s="72">
        <v>0</v>
      </c>
      <c r="N62" s="72">
        <f t="shared" si="5"/>
        <v>0</v>
      </c>
      <c r="O62" s="72">
        <f t="shared" si="6"/>
        <v>21</v>
      </c>
    </row>
    <row r="63" spans="3:15" ht="9">
      <c r="C63" s="56" t="s">
        <v>637</v>
      </c>
      <c r="D63" s="72">
        <v>2</v>
      </c>
      <c r="E63" s="72">
        <v>2</v>
      </c>
      <c r="F63" s="72">
        <v>4</v>
      </c>
      <c r="G63" s="72">
        <v>4</v>
      </c>
      <c r="H63" s="72">
        <v>0</v>
      </c>
      <c r="I63" s="72">
        <f t="shared" si="4"/>
        <v>12</v>
      </c>
      <c r="J63" s="72"/>
      <c r="K63" s="72">
        <v>0</v>
      </c>
      <c r="L63" s="72">
        <v>0</v>
      </c>
      <c r="M63" s="72">
        <v>0</v>
      </c>
      <c r="N63" s="72">
        <f t="shared" si="5"/>
        <v>0</v>
      </c>
      <c r="O63" s="72">
        <f t="shared" si="6"/>
        <v>12</v>
      </c>
    </row>
    <row r="64" spans="3:15" ht="9">
      <c r="C64" s="56" t="s">
        <v>638</v>
      </c>
      <c r="D64" s="72">
        <v>11</v>
      </c>
      <c r="E64" s="72">
        <v>19</v>
      </c>
      <c r="F64" s="72">
        <v>29</v>
      </c>
      <c r="G64" s="72">
        <f>21+28</f>
        <v>49</v>
      </c>
      <c r="H64" s="72">
        <v>0</v>
      </c>
      <c r="I64" s="72">
        <f t="shared" si="4"/>
        <v>108</v>
      </c>
      <c r="J64" s="72"/>
      <c r="K64" s="72">
        <v>0</v>
      </c>
      <c r="L64" s="72">
        <v>0</v>
      </c>
      <c r="M64" s="72">
        <v>0</v>
      </c>
      <c r="N64" s="72">
        <f t="shared" si="5"/>
        <v>0</v>
      </c>
      <c r="O64" s="72">
        <f t="shared" si="6"/>
        <v>108</v>
      </c>
    </row>
    <row r="65" spans="2:15" ht="9">
      <c r="B65" s="56" t="s">
        <v>581</v>
      </c>
      <c r="D65" s="72"/>
      <c r="E65" s="72"/>
      <c r="F65" s="78"/>
      <c r="G65" s="78"/>
      <c r="H65" s="72"/>
      <c r="I65" s="72"/>
      <c r="J65" s="72"/>
      <c r="K65" s="72"/>
      <c r="L65" s="72"/>
      <c r="M65" s="78"/>
      <c r="N65" s="72"/>
      <c r="O65" s="72"/>
    </row>
    <row r="66" spans="3:15" ht="9">
      <c r="C66" s="56" t="s">
        <v>639</v>
      </c>
      <c r="D66" s="72">
        <v>4</v>
      </c>
      <c r="E66" s="72">
        <v>8</v>
      </c>
      <c r="F66" s="78">
        <v>9</v>
      </c>
      <c r="G66" s="78">
        <f>8+3+4+7+14</f>
        <v>36</v>
      </c>
      <c r="H66" s="78">
        <v>0</v>
      </c>
      <c r="I66" s="72">
        <f>SUM(D66:H66)</f>
        <v>57</v>
      </c>
      <c r="J66" s="72"/>
      <c r="K66" s="72">
        <v>0</v>
      </c>
      <c r="L66" s="72">
        <v>0</v>
      </c>
      <c r="M66" s="72">
        <v>0</v>
      </c>
      <c r="N66" s="72">
        <f>SUM(K66:M66)</f>
        <v>0</v>
      </c>
      <c r="O66" s="72">
        <f>N66+I66</f>
        <v>57</v>
      </c>
    </row>
    <row r="67" spans="3:15" ht="9">
      <c r="C67" s="56" t="s">
        <v>640</v>
      </c>
      <c r="D67" s="72">
        <v>10</v>
      </c>
      <c r="E67" s="72">
        <v>4</v>
      </c>
      <c r="F67" s="78">
        <v>9</v>
      </c>
      <c r="G67" s="78">
        <v>10</v>
      </c>
      <c r="H67" s="78">
        <v>0</v>
      </c>
      <c r="I67" s="72">
        <f>SUM(D67:H67)</f>
        <v>33</v>
      </c>
      <c r="J67" s="72"/>
      <c r="K67" s="72"/>
      <c r="L67" s="72">
        <v>0</v>
      </c>
      <c r="M67" s="72">
        <v>0</v>
      </c>
      <c r="N67" s="72">
        <f>SUM(K67:M67)</f>
        <v>0</v>
      </c>
      <c r="O67" s="72">
        <f>N67+I67</f>
        <v>33</v>
      </c>
    </row>
    <row r="68" spans="3:15" ht="9">
      <c r="C68" s="56" t="s">
        <v>641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f>SUM(D68:H68)</f>
        <v>0</v>
      </c>
      <c r="J68" s="72"/>
      <c r="K68" s="72">
        <v>16</v>
      </c>
      <c r="L68" s="72">
        <v>0</v>
      </c>
      <c r="M68" s="72">
        <v>0</v>
      </c>
      <c r="N68" s="72">
        <f>SUM(K68:M68)</f>
        <v>16</v>
      </c>
      <c r="O68" s="72">
        <f>N68+I68</f>
        <v>16</v>
      </c>
    </row>
    <row r="69" spans="2:15" ht="9">
      <c r="B69" s="56" t="s">
        <v>582</v>
      </c>
      <c r="D69" s="72"/>
      <c r="E69" s="72"/>
      <c r="F69" s="78"/>
      <c r="G69" s="78"/>
      <c r="H69" s="78"/>
      <c r="I69" s="72"/>
      <c r="J69" s="72"/>
      <c r="K69" s="72"/>
      <c r="L69" s="72"/>
      <c r="M69" s="78"/>
      <c r="N69" s="72"/>
      <c r="O69" s="72"/>
    </row>
    <row r="70" spans="3:15" ht="9">
      <c r="C70" s="56" t="s">
        <v>582</v>
      </c>
      <c r="D70" s="72">
        <f>6+45</f>
        <v>51</v>
      </c>
      <c r="E70" s="72">
        <f>13+73</f>
        <v>86</v>
      </c>
      <c r="F70" s="72">
        <f>33+95</f>
        <v>128</v>
      </c>
      <c r="G70" s="72">
        <f>63+103</f>
        <v>166</v>
      </c>
      <c r="H70" s="72">
        <v>0</v>
      </c>
      <c r="I70" s="72">
        <f>SUM(D70:H70)</f>
        <v>431</v>
      </c>
      <c r="J70" s="72"/>
      <c r="K70" s="72">
        <v>48</v>
      </c>
      <c r="L70" s="72">
        <v>0</v>
      </c>
      <c r="M70" s="72">
        <v>0</v>
      </c>
      <c r="N70" s="72">
        <f>SUM(K70:M70)</f>
        <v>48</v>
      </c>
      <c r="O70" s="72">
        <f>N70+I70</f>
        <v>479</v>
      </c>
    </row>
    <row r="71" spans="3:15" ht="9">
      <c r="C71" s="56" t="s">
        <v>642</v>
      </c>
      <c r="D71" s="72">
        <v>20</v>
      </c>
      <c r="E71" s="72">
        <v>19</v>
      </c>
      <c r="F71" s="72">
        <v>45</v>
      </c>
      <c r="G71" s="72">
        <f>44+18</f>
        <v>62</v>
      </c>
      <c r="H71" s="72">
        <v>0</v>
      </c>
      <c r="I71" s="72">
        <f>SUM(D71:H71)</f>
        <v>146</v>
      </c>
      <c r="J71" s="72"/>
      <c r="K71" s="72">
        <v>0</v>
      </c>
      <c r="L71" s="72">
        <v>0</v>
      </c>
      <c r="M71" s="72">
        <v>0</v>
      </c>
      <c r="N71" s="72">
        <f>SUM(K71:M71)</f>
        <v>0</v>
      </c>
      <c r="O71" s="72">
        <f>N71+I71</f>
        <v>146</v>
      </c>
    </row>
    <row r="72" spans="2:15" ht="9">
      <c r="B72" s="56" t="s">
        <v>583</v>
      </c>
      <c r="D72" s="72"/>
      <c r="E72" s="72"/>
      <c r="F72" s="78"/>
      <c r="G72" s="78"/>
      <c r="H72" s="78"/>
      <c r="I72" s="72"/>
      <c r="J72" s="72"/>
      <c r="K72" s="72"/>
      <c r="L72" s="72"/>
      <c r="M72" s="78"/>
      <c r="N72" s="72"/>
      <c r="O72" s="72"/>
    </row>
    <row r="73" spans="3:15" ht="9">
      <c r="C73" s="56" t="s">
        <v>583</v>
      </c>
      <c r="D73" s="38">
        <f>16+17+73</f>
        <v>106</v>
      </c>
      <c r="E73" s="38">
        <f>9+11+57</f>
        <v>77</v>
      </c>
      <c r="F73" s="38">
        <f>11+15+1+59</f>
        <v>86</v>
      </c>
      <c r="G73" s="38">
        <f>18+11+71</f>
        <v>100</v>
      </c>
      <c r="H73" s="72"/>
      <c r="I73" s="72">
        <f>SUM(D73:H73)</f>
        <v>369</v>
      </c>
      <c r="J73" s="72"/>
      <c r="K73" s="72">
        <v>39</v>
      </c>
      <c r="L73" s="72">
        <v>0</v>
      </c>
      <c r="M73" s="72">
        <v>0</v>
      </c>
      <c r="N73" s="72">
        <f>SUM(K73:M73)</f>
        <v>39</v>
      </c>
      <c r="O73" s="72">
        <f>N73+I73</f>
        <v>408</v>
      </c>
    </row>
    <row r="74" spans="3:15" ht="9">
      <c r="C74" s="56" t="s">
        <v>643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f>SUM(D74:H74)</f>
        <v>0</v>
      </c>
      <c r="J74" s="72"/>
      <c r="K74" s="72">
        <v>0</v>
      </c>
      <c r="L74" s="72">
        <v>0</v>
      </c>
      <c r="M74" s="72">
        <v>22</v>
      </c>
      <c r="N74" s="72">
        <f>SUM(K74:M74)</f>
        <v>22</v>
      </c>
      <c r="O74" s="72">
        <f>N74+I74</f>
        <v>22</v>
      </c>
    </row>
    <row r="75" spans="2:15" ht="9">
      <c r="B75" s="56" t="s">
        <v>584</v>
      </c>
      <c r="D75" s="72"/>
      <c r="E75" s="72"/>
      <c r="F75" s="78"/>
      <c r="G75" s="78"/>
      <c r="H75" s="78"/>
      <c r="I75" s="72"/>
      <c r="J75" s="72"/>
      <c r="K75" s="72"/>
      <c r="L75" s="72"/>
      <c r="M75" s="78"/>
      <c r="N75" s="72"/>
      <c r="O75" s="72"/>
    </row>
    <row r="76" spans="3:15" ht="9">
      <c r="C76" s="56" t="s">
        <v>584</v>
      </c>
      <c r="D76" s="72">
        <v>2</v>
      </c>
      <c r="E76" s="72">
        <v>5</v>
      </c>
      <c r="F76" s="72">
        <v>10</v>
      </c>
      <c r="G76" s="72">
        <v>21</v>
      </c>
      <c r="H76" s="72">
        <v>0</v>
      </c>
      <c r="I76" s="72">
        <f>SUM(D76:H76)</f>
        <v>38</v>
      </c>
      <c r="J76" s="72"/>
      <c r="K76" s="72">
        <v>0</v>
      </c>
      <c r="L76" s="72">
        <v>0</v>
      </c>
      <c r="M76" s="72">
        <v>0</v>
      </c>
      <c r="N76" s="72">
        <f>SUM(K76:M76)</f>
        <v>0</v>
      </c>
      <c r="O76" s="72">
        <f>N76+I76</f>
        <v>38</v>
      </c>
    </row>
    <row r="77" spans="2:15" ht="9">
      <c r="B77" s="56" t="s">
        <v>585</v>
      </c>
      <c r="D77" s="72"/>
      <c r="E77" s="72"/>
      <c r="F77" s="78"/>
      <c r="G77" s="78"/>
      <c r="H77" s="78"/>
      <c r="I77" s="72"/>
      <c r="J77" s="72"/>
      <c r="K77" s="72"/>
      <c r="L77" s="72"/>
      <c r="M77" s="78"/>
      <c r="N77" s="72"/>
      <c r="O77" s="72"/>
    </row>
    <row r="78" spans="3:15" ht="9">
      <c r="C78" s="56" t="s">
        <v>585</v>
      </c>
      <c r="D78" s="72">
        <f>3+1+16+5</f>
        <v>25</v>
      </c>
      <c r="E78" s="72">
        <f>4+2+11</f>
        <v>17</v>
      </c>
      <c r="F78" s="72">
        <f>5+12+3+7</f>
        <v>27</v>
      </c>
      <c r="G78" s="72">
        <f>17+2+2+11</f>
        <v>32</v>
      </c>
      <c r="H78" s="72">
        <v>0</v>
      </c>
      <c r="I78" s="72">
        <f>SUM(D78:H78)</f>
        <v>101</v>
      </c>
      <c r="J78" s="72"/>
      <c r="K78" s="72">
        <v>0</v>
      </c>
      <c r="L78" s="72">
        <v>0</v>
      </c>
      <c r="M78" s="72">
        <v>0</v>
      </c>
      <c r="N78" s="72">
        <f>SUM(K78:M78)</f>
        <v>0</v>
      </c>
      <c r="O78" s="72">
        <f>N78+I78</f>
        <v>101</v>
      </c>
    </row>
    <row r="79" spans="2:15" ht="9">
      <c r="B79" s="56" t="s">
        <v>586</v>
      </c>
      <c r="D79" s="72"/>
      <c r="E79" s="72"/>
      <c r="F79" s="78"/>
      <c r="G79" s="78"/>
      <c r="H79" s="78"/>
      <c r="I79" s="72"/>
      <c r="J79" s="72"/>
      <c r="K79" s="72"/>
      <c r="L79" s="72"/>
      <c r="M79" s="78"/>
      <c r="N79" s="72"/>
      <c r="O79" s="72"/>
    </row>
    <row r="80" spans="3:15" ht="9">
      <c r="C80" s="56" t="s">
        <v>644</v>
      </c>
      <c r="D80" s="72">
        <f>42+4</f>
        <v>46</v>
      </c>
      <c r="E80" s="72">
        <f>63+4</f>
        <v>67</v>
      </c>
      <c r="F80" s="72">
        <f>111+5</f>
        <v>116</v>
      </c>
      <c r="G80" s="72">
        <f>125+5</f>
        <v>130</v>
      </c>
      <c r="H80" s="72">
        <v>0</v>
      </c>
      <c r="I80" s="72">
        <f>SUM(D80:H80)</f>
        <v>359</v>
      </c>
      <c r="J80" s="72"/>
      <c r="K80" s="72">
        <f>17+13+7+4</f>
        <v>41</v>
      </c>
      <c r="L80" s="72">
        <v>0</v>
      </c>
      <c r="M80" s="72">
        <v>0</v>
      </c>
      <c r="N80" s="72">
        <f>SUM(K80:M80)</f>
        <v>41</v>
      </c>
      <c r="O80" s="72">
        <f>N80+I80</f>
        <v>400</v>
      </c>
    </row>
    <row r="81" spans="3:15" ht="9">
      <c r="C81" s="56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ht="9">
      <c r="A82" s="36" t="s">
        <v>799</v>
      </c>
      <c r="B82" s="36"/>
      <c r="C82" s="157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</row>
    <row r="83" spans="2:15" ht="9">
      <c r="B83" s="56" t="s">
        <v>587</v>
      </c>
      <c r="D83" s="72"/>
      <c r="E83" s="72"/>
      <c r="F83" s="78"/>
      <c r="G83" s="78"/>
      <c r="H83" s="78"/>
      <c r="I83" s="72"/>
      <c r="J83" s="72"/>
      <c r="K83" s="72"/>
      <c r="L83" s="72"/>
      <c r="M83" s="78"/>
      <c r="N83" s="72"/>
      <c r="O83" s="72"/>
    </row>
    <row r="84" spans="3:15" ht="9">
      <c r="C84" s="56" t="s">
        <v>587</v>
      </c>
      <c r="D84" s="72">
        <v>103</v>
      </c>
      <c r="E84" s="72">
        <v>93</v>
      </c>
      <c r="F84" s="72">
        <v>123</v>
      </c>
      <c r="G84" s="72">
        <v>167</v>
      </c>
      <c r="H84" s="72">
        <v>0</v>
      </c>
      <c r="I84" s="72">
        <f>SUM(D84:H84)</f>
        <v>486</v>
      </c>
      <c r="J84" s="72"/>
      <c r="K84" s="72">
        <f>26+12+12+18+5</f>
        <v>73</v>
      </c>
      <c r="L84" s="72">
        <v>0</v>
      </c>
      <c r="M84" s="72">
        <v>0</v>
      </c>
      <c r="N84" s="72">
        <f>SUM(K84:M84)</f>
        <v>73</v>
      </c>
      <c r="O84" s="72">
        <f>N84+I84</f>
        <v>559</v>
      </c>
    </row>
    <row r="85" spans="3:15" ht="9">
      <c r="C85" s="56" t="s">
        <v>645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f>SUM(D85:H85)</f>
        <v>0</v>
      </c>
      <c r="J85" s="72"/>
      <c r="K85" s="72">
        <v>0</v>
      </c>
      <c r="L85" s="72">
        <v>20</v>
      </c>
      <c r="M85" s="72">
        <v>32</v>
      </c>
      <c r="N85" s="72">
        <f>SUM(K85:M85)</f>
        <v>52</v>
      </c>
      <c r="O85" s="72">
        <f>N85+I85</f>
        <v>52</v>
      </c>
    </row>
    <row r="86" spans="2:15" ht="9">
      <c r="B86" s="56" t="s">
        <v>588</v>
      </c>
      <c r="D86" s="78"/>
      <c r="E86" s="78"/>
      <c r="F86" s="78"/>
      <c r="G86" s="78"/>
      <c r="H86" s="78"/>
      <c r="I86" s="72"/>
      <c r="J86" s="72"/>
      <c r="K86" s="78"/>
      <c r="L86" s="78"/>
      <c r="M86" s="78"/>
      <c r="N86" s="72"/>
      <c r="O86" s="72"/>
    </row>
    <row r="87" spans="3:15" ht="9">
      <c r="C87" s="56" t="s">
        <v>646</v>
      </c>
      <c r="D87" s="72">
        <v>11</v>
      </c>
      <c r="E87" s="72">
        <v>9</v>
      </c>
      <c r="F87" s="72">
        <v>37</v>
      </c>
      <c r="G87" s="72">
        <v>73</v>
      </c>
      <c r="H87" s="72">
        <v>0</v>
      </c>
      <c r="I87" s="72">
        <f>SUM(D87:H87)</f>
        <v>130</v>
      </c>
      <c r="J87" s="72"/>
      <c r="K87" s="72">
        <v>63</v>
      </c>
      <c r="L87" s="72">
        <v>0</v>
      </c>
      <c r="M87" s="72">
        <v>0</v>
      </c>
      <c r="N87" s="72">
        <f>SUM(K87:M87)</f>
        <v>63</v>
      </c>
      <c r="O87" s="72">
        <f>N87+I87</f>
        <v>193</v>
      </c>
    </row>
    <row r="88" spans="2:15" ht="9">
      <c r="B88" s="56" t="s">
        <v>589</v>
      </c>
      <c r="D88" s="72"/>
      <c r="E88" s="72"/>
      <c r="F88" s="72"/>
      <c r="G88" s="72"/>
      <c r="H88" s="72">
        <v>0</v>
      </c>
      <c r="I88" s="72"/>
      <c r="J88" s="72"/>
      <c r="K88" s="72"/>
      <c r="L88" s="72"/>
      <c r="M88" s="72"/>
      <c r="N88" s="72"/>
      <c r="O88" s="72"/>
    </row>
    <row r="89" spans="3:15" ht="9">
      <c r="C89" s="56" t="s">
        <v>647</v>
      </c>
      <c r="D89" s="72">
        <v>6</v>
      </c>
      <c r="E89" s="72">
        <v>9</v>
      </c>
      <c r="F89" s="72">
        <v>24</v>
      </c>
      <c r="G89" s="72">
        <v>32</v>
      </c>
      <c r="H89" s="72">
        <v>0</v>
      </c>
      <c r="I89" s="72">
        <f>SUM(D89:H89)</f>
        <v>71</v>
      </c>
      <c r="J89" s="72"/>
      <c r="K89" s="72">
        <v>0</v>
      </c>
      <c r="L89" s="72">
        <v>0</v>
      </c>
      <c r="M89" s="72">
        <v>0</v>
      </c>
      <c r="N89" s="72">
        <f>SUM(K89:M89)</f>
        <v>0</v>
      </c>
      <c r="O89" s="72">
        <f>N89+I89</f>
        <v>71</v>
      </c>
    </row>
    <row r="90" spans="3:15" ht="9">
      <c r="C90" s="56" t="s">
        <v>648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f>SUM(D90:H90)</f>
        <v>0</v>
      </c>
      <c r="J90" s="72"/>
      <c r="K90" s="72">
        <v>9</v>
      </c>
      <c r="L90" s="72">
        <v>0</v>
      </c>
      <c r="M90" s="72">
        <v>0</v>
      </c>
      <c r="N90" s="72">
        <f>SUM(K90:M90)</f>
        <v>9</v>
      </c>
      <c r="O90" s="72">
        <f>N90+I90</f>
        <v>9</v>
      </c>
    </row>
    <row r="91" spans="3:15" ht="9">
      <c r="C91" s="56" t="s">
        <v>649</v>
      </c>
      <c r="D91" s="72">
        <v>10</v>
      </c>
      <c r="E91" s="72">
        <v>18</v>
      </c>
      <c r="F91" s="72">
        <v>53</v>
      </c>
      <c r="G91" s="72">
        <v>78</v>
      </c>
      <c r="H91" s="72">
        <v>0</v>
      </c>
      <c r="I91" s="72">
        <f>SUM(D91:H91)</f>
        <v>159</v>
      </c>
      <c r="J91" s="72"/>
      <c r="K91" s="72">
        <v>34</v>
      </c>
      <c r="L91" s="72">
        <v>0</v>
      </c>
      <c r="M91" s="72">
        <v>0</v>
      </c>
      <c r="N91" s="72">
        <f>SUM(K91:M91)</f>
        <v>34</v>
      </c>
      <c r="O91" s="72">
        <f>N91+I91</f>
        <v>193</v>
      </c>
    </row>
    <row r="92" spans="2:15" ht="9">
      <c r="B92" s="56" t="s">
        <v>310</v>
      </c>
      <c r="D92" s="72"/>
      <c r="E92" s="72"/>
      <c r="F92" s="78"/>
      <c r="G92" s="78"/>
      <c r="H92" s="78"/>
      <c r="I92" s="72"/>
      <c r="J92" s="72"/>
      <c r="K92" s="72"/>
      <c r="L92" s="72"/>
      <c r="M92" s="78"/>
      <c r="N92" s="72"/>
      <c r="O92" s="72"/>
    </row>
    <row r="93" spans="3:15" ht="9">
      <c r="C93" s="56" t="s">
        <v>310</v>
      </c>
      <c r="D93" s="72">
        <f>14+10</f>
        <v>24</v>
      </c>
      <c r="E93" s="72">
        <f>8+33</f>
        <v>41</v>
      </c>
      <c r="F93" s="72">
        <f>5+71</f>
        <v>76</v>
      </c>
      <c r="G93" s="72">
        <f>7+69+3</f>
        <v>79</v>
      </c>
      <c r="H93" s="72">
        <v>0</v>
      </c>
      <c r="I93" s="72">
        <f>SUM(D93:H93)</f>
        <v>220</v>
      </c>
      <c r="J93" s="72"/>
      <c r="K93" s="72">
        <v>95</v>
      </c>
      <c r="L93" s="72">
        <v>0</v>
      </c>
      <c r="M93" s="72">
        <v>0</v>
      </c>
      <c r="N93" s="72">
        <f>SUM(K93:M93)</f>
        <v>95</v>
      </c>
      <c r="O93" s="72">
        <f>N93+I93</f>
        <v>315</v>
      </c>
    </row>
    <row r="94" spans="1:15" ht="9">
      <c r="A94" s="56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2.75">
      <c r="A95" s="49" t="s">
        <v>590</v>
      </c>
      <c r="D95" s="79">
        <f aca="true" t="shared" si="7" ref="D95:I95">SUM(D97:D111)</f>
        <v>478</v>
      </c>
      <c r="E95" s="79">
        <f t="shared" si="7"/>
        <v>526</v>
      </c>
      <c r="F95" s="79">
        <f t="shared" si="7"/>
        <v>802</v>
      </c>
      <c r="G95" s="79">
        <f t="shared" si="7"/>
        <v>1069</v>
      </c>
      <c r="H95" s="79">
        <f t="shared" si="7"/>
        <v>0</v>
      </c>
      <c r="I95" s="79">
        <f t="shared" si="7"/>
        <v>2875</v>
      </c>
      <c r="J95" s="79"/>
      <c r="K95" s="79">
        <f>SUM(K97:K111)</f>
        <v>243</v>
      </c>
      <c r="L95" s="79">
        <f>SUM(L97:L111)</f>
        <v>0</v>
      </c>
      <c r="M95" s="79">
        <f>SUM(M97:M111)</f>
        <v>0</v>
      </c>
      <c r="N95" s="79">
        <f>SUM(N97:N111)</f>
        <v>243</v>
      </c>
      <c r="O95" s="79">
        <f>SUM(O97:O111)</f>
        <v>3118</v>
      </c>
    </row>
    <row r="96" spans="2:15" ht="9">
      <c r="B96" s="56" t="s">
        <v>591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3:15" ht="9">
      <c r="C97" t="s">
        <v>592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f>SUM(D97:H97)</f>
        <v>0</v>
      </c>
      <c r="J97" s="72"/>
      <c r="K97" s="72">
        <v>177</v>
      </c>
      <c r="L97" s="72">
        <v>0</v>
      </c>
      <c r="M97" s="72">
        <v>0</v>
      </c>
      <c r="N97" s="72">
        <f>SUM(K97:M97)</f>
        <v>177</v>
      </c>
      <c r="O97" s="72">
        <f>N97+I97</f>
        <v>177</v>
      </c>
    </row>
    <row r="98" spans="2:15" ht="9">
      <c r="B98" s="56" t="s">
        <v>593</v>
      </c>
      <c r="D98" s="72"/>
      <c r="E98" s="72"/>
      <c r="F98" s="78"/>
      <c r="G98" s="78"/>
      <c r="H98" s="78"/>
      <c r="I98" s="78"/>
      <c r="J98" s="78"/>
      <c r="K98" s="72"/>
      <c r="L98" s="72"/>
      <c r="M98" s="78"/>
      <c r="N98" s="72"/>
      <c r="O98" s="72"/>
    </row>
    <row r="99" spans="3:15" ht="9">
      <c r="C99" s="56" t="s">
        <v>593</v>
      </c>
      <c r="D99" s="72">
        <v>53</v>
      </c>
      <c r="E99" s="72">
        <f>4+2+58</f>
        <v>64</v>
      </c>
      <c r="F99" s="72">
        <v>53</v>
      </c>
      <c r="G99" s="72">
        <f>6+89</f>
        <v>95</v>
      </c>
      <c r="H99" s="72">
        <v>0</v>
      </c>
      <c r="I99" s="72">
        <f>SUM(D99:H99)</f>
        <v>265</v>
      </c>
      <c r="J99" s="72"/>
      <c r="K99" s="72">
        <v>36</v>
      </c>
      <c r="L99" s="72">
        <v>0</v>
      </c>
      <c r="M99" s="72">
        <v>0</v>
      </c>
      <c r="N99" s="72">
        <f>SUM(K99:M99)</f>
        <v>36</v>
      </c>
      <c r="O99" s="72">
        <f>N99+I99</f>
        <v>301</v>
      </c>
    </row>
    <row r="100" spans="3:15" ht="9">
      <c r="C100" s="56" t="s">
        <v>650</v>
      </c>
      <c r="D100" s="72">
        <v>24</v>
      </c>
      <c r="E100" s="72">
        <v>32</v>
      </c>
      <c r="F100" s="72">
        <v>39</v>
      </c>
      <c r="G100" s="72">
        <v>24</v>
      </c>
      <c r="H100" s="72">
        <v>0</v>
      </c>
      <c r="I100" s="72">
        <f>SUM(D100:H100)</f>
        <v>119</v>
      </c>
      <c r="J100" s="72"/>
      <c r="K100" s="72">
        <v>30</v>
      </c>
      <c r="L100" s="72">
        <v>0</v>
      </c>
      <c r="M100" s="72">
        <v>0</v>
      </c>
      <c r="N100" s="72">
        <f>SUM(K100:M100)</f>
        <v>30</v>
      </c>
      <c r="O100" s="72">
        <f>N100+I100</f>
        <v>149</v>
      </c>
    </row>
    <row r="101" spans="2:15" ht="9">
      <c r="B101" s="56" t="s">
        <v>594</v>
      </c>
      <c r="D101" s="72"/>
      <c r="E101" s="72"/>
      <c r="F101" s="78"/>
      <c r="G101" s="78"/>
      <c r="H101" s="78"/>
      <c r="I101" s="72"/>
      <c r="J101" s="72"/>
      <c r="K101" s="72"/>
      <c r="L101" s="72"/>
      <c r="M101" s="78"/>
      <c r="N101" s="72"/>
      <c r="O101" s="72"/>
    </row>
    <row r="102" spans="3:15" ht="9">
      <c r="C102" s="56" t="s">
        <v>651</v>
      </c>
      <c r="D102" s="72">
        <v>39</v>
      </c>
      <c r="E102" s="72">
        <v>64</v>
      </c>
      <c r="F102" s="72">
        <v>149</v>
      </c>
      <c r="G102" s="72">
        <v>228</v>
      </c>
      <c r="H102" s="72">
        <v>0</v>
      </c>
      <c r="I102" s="72">
        <f>SUM(D102:H102)</f>
        <v>480</v>
      </c>
      <c r="J102" s="72"/>
      <c r="K102" s="72">
        <v>0</v>
      </c>
      <c r="L102" s="72">
        <v>0</v>
      </c>
      <c r="M102" s="72">
        <v>0</v>
      </c>
      <c r="N102" s="72">
        <f>SUM(K102:M102)</f>
        <v>0</v>
      </c>
      <c r="O102" s="72">
        <f>N102+I102</f>
        <v>480</v>
      </c>
    </row>
    <row r="103" spans="3:15" ht="9">
      <c r="C103" s="56" t="s">
        <v>652</v>
      </c>
      <c r="D103" s="72">
        <v>3</v>
      </c>
      <c r="E103" s="72">
        <v>4</v>
      </c>
      <c r="F103" s="72">
        <v>11</v>
      </c>
      <c r="G103" s="72">
        <v>20</v>
      </c>
      <c r="H103" s="72">
        <v>0</v>
      </c>
      <c r="I103" s="72">
        <f>SUM(D103:H103)</f>
        <v>38</v>
      </c>
      <c r="J103" s="72"/>
      <c r="K103" s="72">
        <v>0</v>
      </c>
      <c r="L103" s="72">
        <v>0</v>
      </c>
      <c r="M103" s="72">
        <v>0</v>
      </c>
      <c r="N103" s="72">
        <f>SUM(K103:M103)</f>
        <v>0</v>
      </c>
      <c r="O103" s="72">
        <f>N103+I103</f>
        <v>38</v>
      </c>
    </row>
    <row r="104" spans="2:15" ht="9">
      <c r="B104" s="56" t="s">
        <v>595</v>
      </c>
      <c r="D104" s="72"/>
      <c r="E104" s="72"/>
      <c r="F104" s="78"/>
      <c r="G104" s="78"/>
      <c r="H104" s="78"/>
      <c r="I104" s="72"/>
      <c r="J104" s="72"/>
      <c r="K104" s="72"/>
      <c r="L104" s="72"/>
      <c r="M104" s="78"/>
      <c r="N104" s="72"/>
      <c r="O104" s="72"/>
    </row>
    <row r="105" spans="3:15" ht="9">
      <c r="C105" s="56" t="s">
        <v>653</v>
      </c>
      <c r="D105" s="72">
        <f>189</f>
        <v>189</v>
      </c>
      <c r="E105" s="72">
        <f>145+14</f>
        <v>159</v>
      </c>
      <c r="F105" s="72">
        <f>197+19</f>
        <v>216</v>
      </c>
      <c r="G105" s="72">
        <f>207+32</f>
        <v>239</v>
      </c>
      <c r="H105" s="72">
        <v>0</v>
      </c>
      <c r="I105" s="72">
        <f>SUM(D105:H105)</f>
        <v>803</v>
      </c>
      <c r="J105" s="72"/>
      <c r="K105" s="72">
        <v>0</v>
      </c>
      <c r="L105" s="72">
        <v>0</v>
      </c>
      <c r="M105" s="72">
        <v>0</v>
      </c>
      <c r="N105" s="72">
        <f>SUM(K105:M105)</f>
        <v>0</v>
      </c>
      <c r="O105" s="72">
        <f>N105+I105</f>
        <v>803</v>
      </c>
    </row>
    <row r="106" spans="3:15" ht="9">
      <c r="C106" s="56" t="s">
        <v>654</v>
      </c>
      <c r="D106" s="72">
        <f>37+9</f>
        <v>46</v>
      </c>
      <c r="E106" s="72">
        <f>32+13+7+8</f>
        <v>60</v>
      </c>
      <c r="F106" s="72">
        <f>41+43+21+7</f>
        <v>112</v>
      </c>
      <c r="G106" s="72">
        <f>51+37+42</f>
        <v>130</v>
      </c>
      <c r="H106" s="72">
        <v>0</v>
      </c>
      <c r="I106" s="72">
        <f>SUM(D106:H106)</f>
        <v>348</v>
      </c>
      <c r="J106" s="72"/>
      <c r="K106" s="72">
        <v>0</v>
      </c>
      <c r="L106" s="72">
        <v>0</v>
      </c>
      <c r="M106" s="72">
        <v>0</v>
      </c>
      <c r="N106" s="72">
        <f>SUM(K106:M106)</f>
        <v>0</v>
      </c>
      <c r="O106" s="72">
        <f>N106+I106</f>
        <v>348</v>
      </c>
    </row>
    <row r="107" spans="2:15" ht="9">
      <c r="B107" s="56" t="s">
        <v>596</v>
      </c>
      <c r="D107" s="72"/>
      <c r="E107" s="72"/>
      <c r="F107" s="78"/>
      <c r="G107" s="78"/>
      <c r="H107" s="78"/>
      <c r="I107" s="72"/>
      <c r="J107" s="72"/>
      <c r="K107" s="72"/>
      <c r="L107" s="72"/>
      <c r="M107" s="78"/>
      <c r="N107" s="72"/>
      <c r="O107" s="72"/>
    </row>
    <row r="108" spans="2:15" ht="9">
      <c r="B108" s="56"/>
      <c r="C108" s="38" t="s">
        <v>655</v>
      </c>
      <c r="D108" s="72">
        <v>0</v>
      </c>
      <c r="E108" s="72">
        <v>0</v>
      </c>
      <c r="F108" s="78">
        <v>0</v>
      </c>
      <c r="G108" s="78">
        <v>1</v>
      </c>
      <c r="H108" s="72">
        <v>0</v>
      </c>
      <c r="I108" s="72">
        <f>SUM(D108:H108)</f>
        <v>1</v>
      </c>
      <c r="J108" s="72"/>
      <c r="K108" s="72">
        <v>0</v>
      </c>
      <c r="L108" s="72">
        <v>0</v>
      </c>
      <c r="M108" s="78">
        <v>0</v>
      </c>
      <c r="N108" s="72">
        <f>SUM(K108:M108)</f>
        <v>0</v>
      </c>
      <c r="O108" s="72">
        <f>N108+I108</f>
        <v>1</v>
      </c>
    </row>
    <row r="109" spans="3:15" ht="9">
      <c r="C109" s="56" t="s">
        <v>656</v>
      </c>
      <c r="D109" s="72">
        <v>11</v>
      </c>
      <c r="E109" s="72">
        <v>13</v>
      </c>
      <c r="F109" s="72">
        <v>16</v>
      </c>
      <c r="G109" s="72">
        <v>47</v>
      </c>
      <c r="H109" s="72">
        <v>0</v>
      </c>
      <c r="I109" s="72">
        <f>SUM(D109:H109)</f>
        <v>87</v>
      </c>
      <c r="J109" s="72"/>
      <c r="K109" s="72">
        <v>0</v>
      </c>
      <c r="L109" s="72">
        <v>0</v>
      </c>
      <c r="M109" s="72">
        <v>0</v>
      </c>
      <c r="N109" s="72">
        <f>SUM(K109:M109)</f>
        <v>0</v>
      </c>
      <c r="O109" s="72">
        <f>N109+I109</f>
        <v>87</v>
      </c>
    </row>
    <row r="110" spans="3:15" ht="9">
      <c r="C110" s="56" t="s">
        <v>657</v>
      </c>
      <c r="D110" s="72">
        <v>20</v>
      </c>
      <c r="E110" s="72">
        <v>19</v>
      </c>
      <c r="F110" s="72">
        <v>27</v>
      </c>
      <c r="G110" s="72">
        <v>55</v>
      </c>
      <c r="H110" s="72">
        <v>0</v>
      </c>
      <c r="I110" s="72">
        <f>SUM(D110:H110)</f>
        <v>121</v>
      </c>
      <c r="J110" s="72"/>
      <c r="K110" s="72">
        <v>0</v>
      </c>
      <c r="L110" s="72">
        <v>0</v>
      </c>
      <c r="M110" s="72">
        <v>0</v>
      </c>
      <c r="N110" s="72">
        <f>SUM(K110:M110)</f>
        <v>0</v>
      </c>
      <c r="O110" s="72">
        <f>N110+I110</f>
        <v>121</v>
      </c>
    </row>
    <row r="111" spans="3:15" ht="9">
      <c r="C111" s="56" t="s">
        <v>596</v>
      </c>
      <c r="D111" s="72">
        <v>93</v>
      </c>
      <c r="E111" s="72">
        <v>111</v>
      </c>
      <c r="F111" s="72">
        <v>179</v>
      </c>
      <c r="G111" s="72">
        <v>230</v>
      </c>
      <c r="H111" s="72">
        <v>0</v>
      </c>
      <c r="I111" s="72">
        <f>SUM(D111:H111)</f>
        <v>613</v>
      </c>
      <c r="J111" s="72"/>
      <c r="K111" s="72">
        <v>0</v>
      </c>
      <c r="L111" s="72">
        <v>0</v>
      </c>
      <c r="M111" s="72">
        <v>0</v>
      </c>
      <c r="N111" s="72">
        <f>SUM(K111:M111)</f>
        <v>0</v>
      </c>
      <c r="O111" s="72">
        <f>N111+I111</f>
        <v>613</v>
      </c>
    </row>
    <row r="112" spans="4:15" ht="9"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1:15" ht="12.75">
      <c r="A113" s="49" t="s">
        <v>658</v>
      </c>
      <c r="D113" s="79">
        <f aca="true" t="shared" si="8" ref="D113:I113">SUM(D114:D125)</f>
        <v>426</v>
      </c>
      <c r="E113" s="79">
        <f t="shared" si="8"/>
        <v>413</v>
      </c>
      <c r="F113" s="79">
        <f t="shared" si="8"/>
        <v>632</v>
      </c>
      <c r="G113" s="79">
        <f t="shared" si="8"/>
        <v>856</v>
      </c>
      <c r="H113" s="79">
        <f t="shared" si="8"/>
        <v>0</v>
      </c>
      <c r="I113" s="79">
        <f t="shared" si="8"/>
        <v>2327</v>
      </c>
      <c r="J113" s="79"/>
      <c r="K113" s="79">
        <f>SUM(K114:K125)</f>
        <v>422</v>
      </c>
      <c r="L113" s="79">
        <f>SUM(L114:L125)</f>
        <v>4</v>
      </c>
      <c r="M113" s="79">
        <f>SUM(M114:M125)</f>
        <v>186</v>
      </c>
      <c r="N113" s="79">
        <f>SUM(N114:N125)</f>
        <v>612</v>
      </c>
      <c r="O113" s="79">
        <f>SUM(O114:O125)</f>
        <v>2939</v>
      </c>
    </row>
    <row r="114" spans="2:15" ht="9">
      <c r="B114" s="56" t="s">
        <v>597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f aca="true" t="shared" si="9" ref="I114:I120">SUM(D114:H114)</f>
        <v>0</v>
      </c>
      <c r="J114" s="72"/>
      <c r="K114" s="72">
        <f>53+19+7</f>
        <v>79</v>
      </c>
      <c r="L114" s="72">
        <v>0</v>
      </c>
      <c r="M114" s="72">
        <v>0</v>
      </c>
      <c r="N114" s="72">
        <f aca="true" t="shared" si="10" ref="N114:N120">SUM(K114:M114)</f>
        <v>79</v>
      </c>
      <c r="O114" s="72">
        <f aca="true" t="shared" si="11" ref="O114:O120">N114+I114</f>
        <v>79</v>
      </c>
    </row>
    <row r="115" spans="3:15" ht="9">
      <c r="C115" s="56" t="s">
        <v>659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f t="shared" si="9"/>
        <v>0</v>
      </c>
      <c r="J115" s="72"/>
      <c r="K115" s="72">
        <v>0</v>
      </c>
      <c r="L115" s="72">
        <v>0</v>
      </c>
      <c r="M115" s="72">
        <v>71</v>
      </c>
      <c r="N115" s="72">
        <f t="shared" si="10"/>
        <v>71</v>
      </c>
      <c r="O115" s="72">
        <f t="shared" si="11"/>
        <v>71</v>
      </c>
    </row>
    <row r="116" spans="3:15" ht="9">
      <c r="C116" s="38" t="s">
        <v>660</v>
      </c>
      <c r="D116" s="38">
        <v>32</v>
      </c>
      <c r="E116" s="38">
        <v>63</v>
      </c>
      <c r="F116" s="38">
        <v>69</v>
      </c>
      <c r="G116" s="38">
        <v>110</v>
      </c>
      <c r="H116" s="72">
        <v>0</v>
      </c>
      <c r="I116" s="72">
        <f t="shared" si="9"/>
        <v>274</v>
      </c>
      <c r="J116" s="72"/>
      <c r="K116" s="72">
        <v>0</v>
      </c>
      <c r="L116" s="72">
        <v>0</v>
      </c>
      <c r="M116" s="72">
        <v>0</v>
      </c>
      <c r="N116" s="72">
        <f t="shared" si="10"/>
        <v>0</v>
      </c>
      <c r="O116" s="72">
        <f t="shared" si="11"/>
        <v>274</v>
      </c>
    </row>
    <row r="117" spans="3:15" ht="9">
      <c r="C117" s="56" t="s">
        <v>661</v>
      </c>
      <c r="D117" s="72">
        <f>255+3</f>
        <v>258</v>
      </c>
      <c r="E117" s="72">
        <f>205+15</f>
        <v>220</v>
      </c>
      <c r="F117" s="72">
        <f>315+16</f>
        <v>331</v>
      </c>
      <c r="G117" s="72">
        <f>375+16</f>
        <v>391</v>
      </c>
      <c r="H117" s="72">
        <v>0</v>
      </c>
      <c r="I117" s="72">
        <f t="shared" si="9"/>
        <v>1200</v>
      </c>
      <c r="J117" s="72"/>
      <c r="K117" s="72">
        <v>0</v>
      </c>
      <c r="L117" s="72">
        <v>0</v>
      </c>
      <c r="M117" s="72">
        <v>0</v>
      </c>
      <c r="N117" s="72">
        <f t="shared" si="10"/>
        <v>0</v>
      </c>
      <c r="O117" s="72">
        <f t="shared" si="11"/>
        <v>1200</v>
      </c>
    </row>
    <row r="118" spans="3:15" ht="9">
      <c r="C118" s="56" t="s">
        <v>662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f t="shared" si="9"/>
        <v>0</v>
      </c>
      <c r="J118" s="72"/>
      <c r="K118" s="72">
        <v>15</v>
      </c>
      <c r="L118" s="72">
        <v>0</v>
      </c>
      <c r="M118" s="72">
        <v>0</v>
      </c>
      <c r="N118" s="72">
        <f t="shared" si="10"/>
        <v>15</v>
      </c>
      <c r="O118" s="72">
        <f t="shared" si="11"/>
        <v>15</v>
      </c>
    </row>
    <row r="119" spans="3:15" ht="9">
      <c r="C119" s="56" t="s">
        <v>663</v>
      </c>
      <c r="D119" s="72">
        <v>16</v>
      </c>
      <c r="E119" s="72">
        <v>17</v>
      </c>
      <c r="F119" s="72">
        <v>38</v>
      </c>
      <c r="G119" s="72">
        <v>102</v>
      </c>
      <c r="H119" s="72">
        <v>0</v>
      </c>
      <c r="I119" s="72">
        <f t="shared" si="9"/>
        <v>173</v>
      </c>
      <c r="J119" s="72"/>
      <c r="K119" s="72">
        <v>0</v>
      </c>
      <c r="L119" s="72">
        <v>0</v>
      </c>
      <c r="M119" s="72">
        <v>0</v>
      </c>
      <c r="N119" s="72">
        <f t="shared" si="10"/>
        <v>0</v>
      </c>
      <c r="O119" s="72">
        <f t="shared" si="11"/>
        <v>173</v>
      </c>
    </row>
    <row r="120" spans="3:15" ht="9">
      <c r="C120" s="56" t="s">
        <v>664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f t="shared" si="9"/>
        <v>0</v>
      </c>
      <c r="J120" s="72"/>
      <c r="K120" s="72">
        <v>116</v>
      </c>
      <c r="L120" s="72">
        <v>0</v>
      </c>
      <c r="M120" s="72">
        <v>0</v>
      </c>
      <c r="N120" s="72">
        <f t="shared" si="10"/>
        <v>116</v>
      </c>
      <c r="O120" s="72">
        <f t="shared" si="11"/>
        <v>116</v>
      </c>
    </row>
    <row r="121" spans="2:15" ht="9">
      <c r="B121" s="56" t="s">
        <v>598</v>
      </c>
      <c r="C121" s="56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ht="9">
      <c r="B122"/>
      <c r="C122" s="56" t="s">
        <v>665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f>SUM(D122:H122)</f>
        <v>0</v>
      </c>
      <c r="J122" s="72"/>
      <c r="K122" s="72">
        <f>120+13+2</f>
        <v>135</v>
      </c>
      <c r="L122" s="72">
        <v>4</v>
      </c>
      <c r="M122" s="72">
        <v>101</v>
      </c>
      <c r="N122" s="72">
        <f>SUM(K122:M122)</f>
        <v>240</v>
      </c>
      <c r="O122" s="72">
        <f>N122+I122</f>
        <v>240</v>
      </c>
    </row>
    <row r="123" spans="2:15" ht="9">
      <c r="B123" s="56" t="s">
        <v>599</v>
      </c>
      <c r="D123" s="72"/>
      <c r="E123" s="72"/>
      <c r="F123" s="78"/>
      <c r="G123" s="78"/>
      <c r="H123" s="78"/>
      <c r="I123" s="72"/>
      <c r="J123" s="72"/>
      <c r="K123" s="72"/>
      <c r="L123" s="72"/>
      <c r="M123" s="78"/>
      <c r="N123" s="72"/>
      <c r="O123" s="72"/>
    </row>
    <row r="124" spans="3:15" ht="9">
      <c r="C124" s="56" t="s">
        <v>666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f>SUM(D124:H124)</f>
        <v>0</v>
      </c>
      <c r="J124" s="72"/>
      <c r="K124" s="72">
        <v>0</v>
      </c>
      <c r="L124" s="72">
        <v>0</v>
      </c>
      <c r="M124" s="72">
        <v>0</v>
      </c>
      <c r="N124" s="72">
        <f>SUM(K124:M124)</f>
        <v>0</v>
      </c>
      <c r="O124" s="72">
        <f>N124+I124</f>
        <v>0</v>
      </c>
    </row>
    <row r="125" spans="3:15" ht="9" customHeight="1">
      <c r="C125" s="56" t="s">
        <v>599</v>
      </c>
      <c r="D125" s="72">
        <f>21+92+7</f>
        <v>120</v>
      </c>
      <c r="E125" s="72">
        <f>20+84+9</f>
        <v>113</v>
      </c>
      <c r="F125" s="72">
        <f>24+161+7+2</f>
        <v>194</v>
      </c>
      <c r="G125" s="72">
        <f>25+84+13+9+109+13</f>
        <v>253</v>
      </c>
      <c r="H125" s="72">
        <v>0</v>
      </c>
      <c r="I125" s="72">
        <f>SUM(D125:H125)</f>
        <v>680</v>
      </c>
      <c r="J125" s="72"/>
      <c r="K125" s="72">
        <f>65+12</f>
        <v>77</v>
      </c>
      <c r="L125" s="72">
        <v>0</v>
      </c>
      <c r="M125" s="72">
        <v>14</v>
      </c>
      <c r="N125" s="72">
        <f>SUM(K125:M125)</f>
        <v>91</v>
      </c>
      <c r="O125" s="72">
        <f>N125+I125</f>
        <v>771</v>
      </c>
    </row>
    <row r="126" spans="4:15" ht="9"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0.5" customHeight="1">
      <c r="A127" s="49" t="s">
        <v>432</v>
      </c>
      <c r="D127" s="79">
        <f>SUM(D129:D141)</f>
        <v>182</v>
      </c>
      <c r="E127" s="79">
        <f>SUM(E129:E141)</f>
        <v>176</v>
      </c>
      <c r="F127" s="79">
        <f>SUM(F129:F141)</f>
        <v>226</v>
      </c>
      <c r="G127" s="79">
        <f>SUM(G129:G141)</f>
        <v>350</v>
      </c>
      <c r="H127" s="79">
        <f>SUM(H131:H141)</f>
        <v>0</v>
      </c>
      <c r="I127" s="79">
        <f>SUM(I129:I141)</f>
        <v>934</v>
      </c>
      <c r="J127" s="79"/>
      <c r="K127" s="79">
        <f>SUM(K129:K141)</f>
        <v>135</v>
      </c>
      <c r="L127" s="79">
        <f>SUM(L131:L141)</f>
        <v>0</v>
      </c>
      <c r="M127" s="79">
        <f>SUM(M131:M141)</f>
        <v>0</v>
      </c>
      <c r="N127" s="79">
        <f>SUM(N129:N141)</f>
        <v>135</v>
      </c>
      <c r="O127" s="79">
        <f>SUM(O129:O141)</f>
        <v>1069</v>
      </c>
    </row>
    <row r="128" spans="1:15" s="85" customFormat="1" ht="10.5" customHeight="1">
      <c r="A128" s="83"/>
      <c r="B128" s="84" t="s">
        <v>600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</row>
    <row r="129" spans="1:15" ht="9" customHeight="1">
      <c r="A129" s="49"/>
      <c r="C129" s="38" t="s">
        <v>667</v>
      </c>
      <c r="D129" s="87">
        <v>1</v>
      </c>
      <c r="E129" s="87">
        <v>4</v>
      </c>
      <c r="F129" s="87">
        <v>10</v>
      </c>
      <c r="G129" s="87">
        <v>16</v>
      </c>
      <c r="H129" s="72">
        <v>0</v>
      </c>
      <c r="I129" s="72">
        <f>SUM(D129:H129)</f>
        <v>31</v>
      </c>
      <c r="J129" s="72"/>
      <c r="K129" s="72">
        <v>11</v>
      </c>
      <c r="L129" s="72">
        <v>0</v>
      </c>
      <c r="M129" s="72">
        <v>0</v>
      </c>
      <c r="N129" s="72">
        <f>SUM(K129:M129)</f>
        <v>11</v>
      </c>
      <c r="O129" s="72">
        <f>N129+I129</f>
        <v>42</v>
      </c>
    </row>
    <row r="130" spans="2:15" ht="9" customHeight="1">
      <c r="B130" s="56" t="s">
        <v>601</v>
      </c>
      <c r="D130" s="72"/>
      <c r="E130" s="72"/>
      <c r="F130" s="78"/>
      <c r="G130" s="78"/>
      <c r="H130" s="78"/>
      <c r="I130" s="78"/>
      <c r="J130" s="78"/>
      <c r="K130" s="72"/>
      <c r="L130" s="72"/>
      <c r="M130" s="78"/>
      <c r="N130" s="78"/>
      <c r="O130" s="78"/>
    </row>
    <row r="131" spans="3:15" ht="9">
      <c r="C131" s="56" t="s">
        <v>668</v>
      </c>
      <c r="D131" s="72">
        <v>43</v>
      </c>
      <c r="E131" s="72">
        <f>48+2+12+4</f>
        <v>66</v>
      </c>
      <c r="F131" s="72">
        <f>5+52+10+12+17</f>
        <v>96</v>
      </c>
      <c r="G131" s="72">
        <f>7+45+23+19+46</f>
        <v>140</v>
      </c>
      <c r="H131" s="72">
        <v>0</v>
      </c>
      <c r="I131" s="72">
        <f>SUM(D131:H131)</f>
        <v>345</v>
      </c>
      <c r="J131" s="72"/>
      <c r="K131" s="72">
        <v>10</v>
      </c>
      <c r="L131" s="72">
        <v>0</v>
      </c>
      <c r="M131" s="72">
        <v>0</v>
      </c>
      <c r="N131" s="72">
        <f>SUM(K131:M131)</f>
        <v>10</v>
      </c>
      <c r="O131" s="72">
        <f>N131+I131</f>
        <v>355</v>
      </c>
    </row>
    <row r="132" spans="3:15" ht="9">
      <c r="C132" s="56" t="s">
        <v>669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f>SUM(D132:H132)</f>
        <v>0</v>
      </c>
      <c r="J132" s="72"/>
      <c r="K132" s="72">
        <v>22</v>
      </c>
      <c r="L132" s="72">
        <v>0</v>
      </c>
      <c r="M132" s="72">
        <v>0</v>
      </c>
      <c r="N132" s="72">
        <f>SUM(K132:M132)</f>
        <v>22</v>
      </c>
      <c r="O132" s="72">
        <f>N132+I132</f>
        <v>22</v>
      </c>
    </row>
    <row r="133" spans="3:15" ht="9">
      <c r="C133" s="56" t="s">
        <v>670</v>
      </c>
      <c r="D133" s="72">
        <v>0</v>
      </c>
      <c r="E133" s="72">
        <v>0</v>
      </c>
      <c r="F133" s="72">
        <v>2</v>
      </c>
      <c r="G133" s="72">
        <v>12</v>
      </c>
      <c r="H133" s="72">
        <v>0</v>
      </c>
      <c r="I133" s="72">
        <f>SUM(D133:H133)</f>
        <v>14</v>
      </c>
      <c r="J133" s="72"/>
      <c r="K133" s="72">
        <v>0</v>
      </c>
      <c r="L133" s="72">
        <v>0</v>
      </c>
      <c r="M133" s="72">
        <v>0</v>
      </c>
      <c r="N133" s="72">
        <f>SUM(K133:M133)</f>
        <v>0</v>
      </c>
      <c r="O133" s="72">
        <f>N133+I133</f>
        <v>14</v>
      </c>
    </row>
    <row r="134" spans="2:15" ht="9">
      <c r="B134" s="56" t="s">
        <v>602</v>
      </c>
      <c r="D134" s="72"/>
      <c r="E134" s="72"/>
      <c r="F134" s="78"/>
      <c r="G134" s="78"/>
      <c r="H134" s="78"/>
      <c r="I134" s="72"/>
      <c r="J134" s="72"/>
      <c r="K134" s="72"/>
      <c r="L134" s="72"/>
      <c r="M134" s="78"/>
      <c r="N134" s="72"/>
      <c r="O134" s="72"/>
    </row>
    <row r="135" spans="3:15" ht="9">
      <c r="C135" s="56" t="s">
        <v>671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f>SUM(D135:H135)</f>
        <v>0</v>
      </c>
      <c r="J135" s="72"/>
      <c r="K135" s="72">
        <f>3+18+35</f>
        <v>56</v>
      </c>
      <c r="L135" s="72">
        <v>0</v>
      </c>
      <c r="M135" s="72">
        <v>0</v>
      </c>
      <c r="N135" s="72">
        <f>SUM(K135:M135)</f>
        <v>56</v>
      </c>
      <c r="O135" s="72">
        <f>N135+I135</f>
        <v>56</v>
      </c>
    </row>
    <row r="136" spans="3:15" ht="9">
      <c r="C136" s="56" t="s">
        <v>672</v>
      </c>
      <c r="D136" s="72">
        <v>18</v>
      </c>
      <c r="E136" s="72">
        <f>2+1+5+2</f>
        <v>10</v>
      </c>
      <c r="F136" s="72">
        <f>2+1+1+2+3+1</f>
        <v>10</v>
      </c>
      <c r="G136" s="72">
        <f>7+9+4</f>
        <v>20</v>
      </c>
      <c r="H136" s="72">
        <v>0</v>
      </c>
      <c r="I136" s="72">
        <f>SUM(D136:H136)</f>
        <v>58</v>
      </c>
      <c r="J136" s="72"/>
      <c r="K136" s="72">
        <v>0</v>
      </c>
      <c r="L136" s="72">
        <v>0</v>
      </c>
      <c r="M136" s="72">
        <v>0</v>
      </c>
      <c r="N136" s="72">
        <f>SUM(K136:M136)</f>
        <v>0</v>
      </c>
      <c r="O136" s="72">
        <f>N136+I136</f>
        <v>58</v>
      </c>
    </row>
    <row r="137" spans="3:15" ht="9">
      <c r="C137" s="56" t="s">
        <v>673</v>
      </c>
      <c r="D137" s="72">
        <f>17+22+4</f>
        <v>43</v>
      </c>
      <c r="E137" s="72">
        <v>22</v>
      </c>
      <c r="F137" s="72">
        <f>5+13+3</f>
        <v>21</v>
      </c>
      <c r="G137" s="72">
        <f>13+32+5</f>
        <v>50</v>
      </c>
      <c r="H137" s="72">
        <v>0</v>
      </c>
      <c r="I137" s="72">
        <f>SUM(D137:H137)</f>
        <v>136</v>
      </c>
      <c r="J137" s="72"/>
      <c r="K137" s="72">
        <v>5</v>
      </c>
      <c r="L137" s="72">
        <v>0</v>
      </c>
      <c r="M137" s="72">
        <v>0</v>
      </c>
      <c r="N137" s="72">
        <f>SUM(K137:M137)</f>
        <v>5</v>
      </c>
      <c r="O137" s="72">
        <f>N137+I137</f>
        <v>141</v>
      </c>
    </row>
    <row r="138" spans="3:15" ht="9">
      <c r="C138" s="56" t="s">
        <v>674</v>
      </c>
      <c r="D138" s="72">
        <v>17</v>
      </c>
      <c r="E138" s="72">
        <v>11</v>
      </c>
      <c r="F138" s="72">
        <v>12</v>
      </c>
      <c r="G138" s="72">
        <v>11</v>
      </c>
      <c r="H138" s="72">
        <v>0</v>
      </c>
      <c r="I138" s="72">
        <f>SUM(D138:H138)</f>
        <v>51</v>
      </c>
      <c r="J138" s="72"/>
      <c r="K138" s="72">
        <v>0</v>
      </c>
      <c r="L138" s="72">
        <v>0</v>
      </c>
      <c r="M138" s="72">
        <v>0</v>
      </c>
      <c r="N138" s="72">
        <f>SUM(K138:M138)</f>
        <v>0</v>
      </c>
      <c r="O138" s="72">
        <f>N138+I138</f>
        <v>51</v>
      </c>
    </row>
    <row r="139" spans="2:15" ht="9">
      <c r="B139" s="56" t="s">
        <v>603</v>
      </c>
      <c r="D139" s="72"/>
      <c r="E139" s="72"/>
      <c r="F139" s="78"/>
      <c r="G139" s="78"/>
      <c r="H139" s="78"/>
      <c r="I139" s="72"/>
      <c r="J139" s="72"/>
      <c r="K139" s="72"/>
      <c r="L139" s="72"/>
      <c r="M139" s="78"/>
      <c r="N139" s="72"/>
      <c r="O139" s="72"/>
    </row>
    <row r="140" spans="3:15" ht="9">
      <c r="C140" s="56" t="s">
        <v>675</v>
      </c>
      <c r="D140" s="72">
        <f>32+19+9</f>
        <v>60</v>
      </c>
      <c r="E140" s="72">
        <f>42+8+8+5</f>
        <v>63</v>
      </c>
      <c r="F140" s="72">
        <f>13+34+15+13</f>
        <v>75</v>
      </c>
      <c r="G140" s="72">
        <f>18+56+14+13</f>
        <v>101</v>
      </c>
      <c r="H140" s="72">
        <v>0</v>
      </c>
      <c r="I140" s="72">
        <f>SUM(D140:H140)</f>
        <v>299</v>
      </c>
      <c r="J140" s="72"/>
      <c r="K140" s="72">
        <v>8</v>
      </c>
      <c r="L140" s="72">
        <v>0</v>
      </c>
      <c r="M140" s="72">
        <v>0</v>
      </c>
      <c r="N140" s="72">
        <f>SUM(K140:M140)</f>
        <v>8</v>
      </c>
      <c r="O140" s="72">
        <f>N140+I140</f>
        <v>307</v>
      </c>
    </row>
    <row r="141" spans="3:15" ht="9">
      <c r="C141" s="56" t="s">
        <v>676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f>SUM(D141:H141)</f>
        <v>0</v>
      </c>
      <c r="J141" s="72"/>
      <c r="K141" s="72">
        <v>23</v>
      </c>
      <c r="L141" s="72">
        <v>0</v>
      </c>
      <c r="M141" s="72">
        <v>0</v>
      </c>
      <c r="N141" s="72">
        <f>SUM(K141:M141)</f>
        <v>23</v>
      </c>
      <c r="O141" s="72">
        <f>N141+I141</f>
        <v>23</v>
      </c>
    </row>
    <row r="142" spans="4:15" ht="9">
      <c r="D142" s="72"/>
      <c r="E142" s="72"/>
      <c r="F142" s="78"/>
      <c r="G142" s="78"/>
      <c r="H142" s="78"/>
      <c r="I142" s="78"/>
      <c r="J142" s="78"/>
      <c r="K142" s="72"/>
      <c r="L142" s="72"/>
      <c r="M142" s="78"/>
      <c r="N142" s="78"/>
      <c r="O142" s="78"/>
    </row>
    <row r="143" spans="1:15" ht="12.75">
      <c r="A143" s="71" t="s">
        <v>604</v>
      </c>
      <c r="D143" s="79">
        <f aca="true" t="shared" si="12" ref="D143:I143">SUM(D145:D148)</f>
        <v>133</v>
      </c>
      <c r="E143" s="79">
        <f t="shared" si="12"/>
        <v>135</v>
      </c>
      <c r="F143" s="79">
        <f t="shared" si="12"/>
        <v>109</v>
      </c>
      <c r="G143" s="79">
        <f t="shared" si="12"/>
        <v>148</v>
      </c>
      <c r="H143" s="79">
        <f t="shared" si="12"/>
        <v>0</v>
      </c>
      <c r="I143" s="79">
        <f t="shared" si="12"/>
        <v>525</v>
      </c>
      <c r="J143" s="79"/>
      <c r="K143" s="79">
        <f>SUM(K145:K148)</f>
        <v>29</v>
      </c>
      <c r="L143" s="79">
        <f>SUM(L145:L148)</f>
        <v>1</v>
      </c>
      <c r="M143" s="79">
        <f>SUM(M145:M148)</f>
        <v>0</v>
      </c>
      <c r="N143" s="79">
        <f>SUM(N145:N148)</f>
        <v>30</v>
      </c>
      <c r="O143" s="79">
        <f>SUM(O145:O148)</f>
        <v>555</v>
      </c>
    </row>
    <row r="144" spans="2:15" ht="9">
      <c r="B144" s="38" t="s">
        <v>605</v>
      </c>
      <c r="D144" s="72"/>
      <c r="E144" s="72"/>
      <c r="F144" s="78"/>
      <c r="G144" s="78"/>
      <c r="H144" s="78"/>
      <c r="I144" s="78"/>
      <c r="J144" s="78"/>
      <c r="K144" s="72"/>
      <c r="L144" s="72"/>
      <c r="M144" s="78"/>
      <c r="N144" s="78"/>
      <c r="O144" s="78"/>
    </row>
    <row r="145" spans="3:15" ht="9">
      <c r="C145" s="38" t="s">
        <v>677</v>
      </c>
      <c r="D145" s="72">
        <f>41+92</f>
        <v>133</v>
      </c>
      <c r="E145" s="72">
        <f>54+80+1</f>
        <v>135</v>
      </c>
      <c r="F145" s="78">
        <f>8+23+78</f>
        <v>109</v>
      </c>
      <c r="G145" s="78">
        <f>3+116+29</f>
        <v>148</v>
      </c>
      <c r="H145" s="78">
        <v>0</v>
      </c>
      <c r="I145" s="72">
        <f>SUM(D145:H145)</f>
        <v>525</v>
      </c>
      <c r="J145" s="72"/>
      <c r="K145" s="72">
        <v>0</v>
      </c>
      <c r="L145" s="72">
        <v>0</v>
      </c>
      <c r="M145" s="78">
        <v>0</v>
      </c>
      <c r="N145" s="72">
        <f>SUM(K145:M145)</f>
        <v>0</v>
      </c>
      <c r="O145" s="72">
        <f>N145+I145</f>
        <v>525</v>
      </c>
    </row>
    <row r="146" spans="3:15" ht="9">
      <c r="C146" s="38" t="s">
        <v>678</v>
      </c>
      <c r="D146" s="72">
        <v>0</v>
      </c>
      <c r="E146" s="72">
        <v>0</v>
      </c>
      <c r="F146" s="78">
        <v>0</v>
      </c>
      <c r="G146" s="78">
        <v>0</v>
      </c>
      <c r="H146" s="78">
        <v>0</v>
      </c>
      <c r="I146" s="72">
        <f>SUM(D146:H146)</f>
        <v>0</v>
      </c>
      <c r="J146" s="72"/>
      <c r="K146" s="72">
        <f>1+19+5</f>
        <v>25</v>
      </c>
      <c r="L146" s="72">
        <v>0</v>
      </c>
      <c r="M146" s="78">
        <v>0</v>
      </c>
      <c r="N146" s="72">
        <f>SUM(K146:M146)</f>
        <v>25</v>
      </c>
      <c r="O146" s="72">
        <f>N146+I146</f>
        <v>25</v>
      </c>
    </row>
    <row r="147" spans="3:15" ht="9">
      <c r="C147" s="38" t="s">
        <v>679</v>
      </c>
      <c r="D147" s="72">
        <v>0</v>
      </c>
      <c r="E147" s="72">
        <v>0</v>
      </c>
      <c r="F147" s="78">
        <v>0</v>
      </c>
      <c r="G147" s="78">
        <v>0</v>
      </c>
      <c r="H147" s="78">
        <v>0</v>
      </c>
      <c r="I147" s="72">
        <f>SUM(D147:H147)</f>
        <v>0</v>
      </c>
      <c r="J147" s="72"/>
      <c r="K147" s="72">
        <v>4</v>
      </c>
      <c r="L147" s="72">
        <v>0</v>
      </c>
      <c r="M147" s="78">
        <v>0</v>
      </c>
      <c r="N147" s="72">
        <f>SUM(K147:M147)</f>
        <v>4</v>
      </c>
      <c r="O147" s="72">
        <f>N147+I147</f>
        <v>4</v>
      </c>
    </row>
    <row r="148" spans="3:15" ht="9">
      <c r="C148" s="38" t="s">
        <v>680</v>
      </c>
      <c r="D148" s="72">
        <v>0</v>
      </c>
      <c r="E148" s="72">
        <v>0</v>
      </c>
      <c r="F148" s="78">
        <v>0</v>
      </c>
      <c r="G148" s="78">
        <v>0</v>
      </c>
      <c r="H148" s="78">
        <v>0</v>
      </c>
      <c r="I148" s="72">
        <f>SUM(D148:H148)</f>
        <v>0</v>
      </c>
      <c r="J148" s="72"/>
      <c r="K148" s="72">
        <v>0</v>
      </c>
      <c r="L148" s="72">
        <v>1</v>
      </c>
      <c r="M148" s="78">
        <v>0</v>
      </c>
      <c r="N148" s="72">
        <f>SUM(K148:M148)</f>
        <v>1</v>
      </c>
      <c r="O148" s="72">
        <f>N148+I148</f>
        <v>1</v>
      </c>
    </row>
    <row r="149" spans="4:15" ht="9">
      <c r="D149" s="72"/>
      <c r="E149" s="72"/>
      <c r="F149" s="78"/>
      <c r="G149" s="78"/>
      <c r="H149" s="78"/>
      <c r="I149" s="78"/>
      <c r="J149" s="78"/>
      <c r="K149" s="72"/>
      <c r="L149" s="72"/>
      <c r="M149" s="78"/>
      <c r="N149" s="78"/>
      <c r="O149" s="78"/>
    </row>
    <row r="150" spans="1:15" ht="12.75">
      <c r="A150" s="49" t="s">
        <v>606</v>
      </c>
      <c r="D150" s="79">
        <f aca="true" t="shared" si="13" ref="D150:I150">SUM(D151:D155)</f>
        <v>673</v>
      </c>
      <c r="E150" s="79">
        <f t="shared" si="13"/>
        <v>662</v>
      </c>
      <c r="F150" s="79">
        <f t="shared" si="13"/>
        <v>588</v>
      </c>
      <c r="G150" s="79">
        <f t="shared" si="13"/>
        <v>290</v>
      </c>
      <c r="H150" s="79">
        <f t="shared" si="13"/>
        <v>56</v>
      </c>
      <c r="I150" s="79">
        <f t="shared" si="13"/>
        <v>2269</v>
      </c>
      <c r="J150" s="79"/>
      <c r="K150" s="79">
        <f>SUM(K151:K155)</f>
        <v>336</v>
      </c>
      <c r="L150" s="79">
        <f>SUM(L151:L155)</f>
        <v>0</v>
      </c>
      <c r="M150" s="79">
        <f>SUM(M151:M155)</f>
        <v>0</v>
      </c>
      <c r="N150" s="79">
        <f>SUM(N151:N155)</f>
        <v>336</v>
      </c>
      <c r="O150" s="79">
        <f>SUM(O151:O155)</f>
        <v>2605</v>
      </c>
    </row>
    <row r="151" spans="3:15" ht="9">
      <c r="C151" s="56" t="s">
        <v>607</v>
      </c>
      <c r="D151" s="87">
        <v>673</v>
      </c>
      <c r="E151" s="87">
        <f>551+111</f>
        <v>662</v>
      </c>
      <c r="F151" s="87">
        <f>392+196</f>
        <v>588</v>
      </c>
      <c r="G151" s="87">
        <f>78+197</f>
        <v>275</v>
      </c>
      <c r="H151" s="72">
        <v>0</v>
      </c>
      <c r="I151" s="72">
        <f>SUM(D151:H151)</f>
        <v>2198</v>
      </c>
      <c r="J151" s="72"/>
      <c r="K151" s="72">
        <v>0</v>
      </c>
      <c r="L151" s="72">
        <v>0</v>
      </c>
      <c r="M151" s="72">
        <v>0</v>
      </c>
      <c r="N151" s="72">
        <f>SUM(K151:M151)</f>
        <v>0</v>
      </c>
      <c r="O151" s="72">
        <f>N151+I151</f>
        <v>2198</v>
      </c>
    </row>
    <row r="152" spans="3:15" ht="9">
      <c r="C152" s="56" t="s">
        <v>681</v>
      </c>
      <c r="D152" s="87">
        <v>0</v>
      </c>
      <c r="E152" s="87">
        <v>0</v>
      </c>
      <c r="F152" s="87">
        <v>0</v>
      </c>
      <c r="G152" s="87">
        <v>15</v>
      </c>
      <c r="H152" s="72">
        <v>0</v>
      </c>
      <c r="I152" s="72">
        <f>SUM(D152:H152)</f>
        <v>15</v>
      </c>
      <c r="J152" s="72"/>
      <c r="K152" s="72">
        <v>0</v>
      </c>
      <c r="L152" s="72">
        <v>0</v>
      </c>
      <c r="M152" s="72">
        <v>0</v>
      </c>
      <c r="N152" s="72">
        <f>SUM(K152:M152)</f>
        <v>0</v>
      </c>
      <c r="O152" s="72">
        <f>N152+I152</f>
        <v>15</v>
      </c>
    </row>
    <row r="153" spans="3:15" ht="9">
      <c r="C153" s="56" t="s">
        <v>15</v>
      </c>
      <c r="D153" s="87">
        <v>0</v>
      </c>
      <c r="E153" s="87">
        <v>0</v>
      </c>
      <c r="F153" s="87">
        <v>0</v>
      </c>
      <c r="G153" s="87">
        <v>0</v>
      </c>
      <c r="H153" s="72">
        <v>56</v>
      </c>
      <c r="I153" s="72">
        <f>SUM(D153:H153)</f>
        <v>56</v>
      </c>
      <c r="J153" s="72"/>
      <c r="K153" s="72">
        <v>0</v>
      </c>
      <c r="L153" s="72">
        <v>0</v>
      </c>
      <c r="M153" s="72">
        <v>0</v>
      </c>
      <c r="N153" s="72">
        <f>SUM(K153:M153)</f>
        <v>0</v>
      </c>
      <c r="O153" s="72">
        <f>N153+I153</f>
        <v>56</v>
      </c>
    </row>
    <row r="154" spans="3:15" ht="9">
      <c r="C154" s="56" t="s">
        <v>609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f>SUM(D154:H154)</f>
        <v>0</v>
      </c>
      <c r="J154" s="72"/>
      <c r="K154" s="72">
        <v>336</v>
      </c>
      <c r="L154" s="72">
        <v>0</v>
      </c>
      <c r="M154" s="72">
        <v>0</v>
      </c>
      <c r="N154" s="72">
        <f>SUM(K154:M154)</f>
        <v>336</v>
      </c>
      <c r="O154" s="72">
        <f>N154+I154</f>
        <v>336</v>
      </c>
    </row>
    <row r="155" spans="3:15" ht="9">
      <c r="C155" s="38" t="s">
        <v>682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f>SUM(D155:H155)</f>
        <v>0</v>
      </c>
      <c r="J155" s="88"/>
      <c r="K155" s="87">
        <v>0</v>
      </c>
      <c r="L155" s="88">
        <v>0</v>
      </c>
      <c r="M155" s="88">
        <v>0</v>
      </c>
      <c r="N155" s="72">
        <f>SUM(K155:M155)</f>
        <v>0</v>
      </c>
      <c r="O155" s="72">
        <f>N155+I155</f>
        <v>0</v>
      </c>
    </row>
    <row r="156" spans="1:15" ht="9">
      <c r="A156" s="36" t="s">
        <v>800</v>
      </c>
      <c r="B156" s="36"/>
      <c r="C156" s="36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</row>
    <row r="157" spans="1:15" ht="9">
      <c r="A157" s="73"/>
      <c r="I157" s="40"/>
      <c r="J157" s="40"/>
      <c r="K157" s="40"/>
      <c r="L157" s="40"/>
      <c r="M157" s="40"/>
      <c r="N157" s="40"/>
      <c r="O157" s="40"/>
    </row>
    <row r="159" spans="1:10" ht="9">
      <c r="A159" s="56"/>
      <c r="I159" s="89"/>
      <c r="J159" s="89"/>
    </row>
  </sheetData>
  <printOptions/>
  <pageMargins left="1.04" right="0.5" top="0.52" bottom="0.5" header="0.5" footer="0.4"/>
  <pageSetup horizontalDpi="600" verticalDpi="600" orientation="portrait" scale="90" r:id="rId1"/>
  <headerFooter alignWithMargins="0">
    <oddFooter xml:space="preserve">&amp;L&amp;6PPSIS:IR:Enroll:Term:2001-4:&amp;F&amp;C&amp;8 </oddFooter>
  </headerFooter>
  <rowBreaks count="1" manualBreakCount="1">
    <brk id="8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8"/>
  <sheetViews>
    <sheetView showGridLines="0" workbookViewId="0" topLeftCell="A1">
      <selection activeCell="K3" sqref="K3"/>
    </sheetView>
  </sheetViews>
  <sheetFormatPr defaultColWidth="9.33203125" defaultRowHeight="9.75"/>
  <cols>
    <col min="1" max="1" width="5.16015625" style="14" customWidth="1"/>
    <col min="2" max="2" width="36.33203125" style="14" customWidth="1"/>
    <col min="3" max="3" width="7.83203125" style="14" customWidth="1"/>
    <col min="4" max="4" width="41.16015625" style="14" customWidth="1"/>
    <col min="5" max="6" width="11.66015625" style="14" customWidth="1"/>
    <col min="7" max="8" width="9.83203125" style="14" customWidth="1"/>
    <col min="9" max="9" width="10" style="14" customWidth="1"/>
    <col min="10" max="13" width="10.33203125" style="14" customWidth="1"/>
    <col min="14" max="16384" width="12.83203125" style="14" customWidth="1"/>
  </cols>
  <sheetData>
    <row r="1" spans="1:13" ht="12">
      <c r="A1" s="13" t="s">
        <v>793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">
      <c r="A2" s="15"/>
      <c r="B2" s="15"/>
      <c r="C2" s="15"/>
      <c r="D2" s="15"/>
      <c r="E2" s="16" t="s">
        <v>22</v>
      </c>
      <c r="F2" s="16"/>
      <c r="G2" s="16"/>
      <c r="H2" s="16"/>
      <c r="I2" s="16"/>
      <c r="J2" s="16"/>
      <c r="K2" s="16"/>
      <c r="L2" s="16"/>
      <c r="M2" s="16"/>
    </row>
    <row r="3" spans="2:13" ht="12">
      <c r="B3" s="15"/>
      <c r="C3" s="15"/>
      <c r="D3" s="15"/>
      <c r="E3" s="17" t="s">
        <v>11</v>
      </c>
      <c r="F3" s="160" t="s">
        <v>12</v>
      </c>
      <c r="G3" s="17" t="s">
        <v>13</v>
      </c>
      <c r="H3" s="17" t="s">
        <v>14</v>
      </c>
      <c r="I3" s="17" t="s">
        <v>23</v>
      </c>
      <c r="J3" s="17" t="s">
        <v>17</v>
      </c>
      <c r="K3" s="160" t="s">
        <v>24</v>
      </c>
      <c r="L3" s="17" t="s">
        <v>19</v>
      </c>
      <c r="M3" s="17" t="s">
        <v>10</v>
      </c>
    </row>
    <row r="4" spans="1:13" ht="12">
      <c r="A4" s="15" t="s">
        <v>25</v>
      </c>
      <c r="B4" s="15"/>
      <c r="C4" s="15"/>
      <c r="D4" s="15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">
      <c r="A5" s="15"/>
      <c r="B5" s="15" t="s">
        <v>26</v>
      </c>
      <c r="C5" s="15" t="s">
        <v>27</v>
      </c>
      <c r="D5" s="15" t="s">
        <v>28</v>
      </c>
      <c r="E5" s="162">
        <v>2</v>
      </c>
      <c r="F5" s="162">
        <v>1</v>
      </c>
      <c r="G5" s="162">
        <v>3</v>
      </c>
      <c r="H5" s="162">
        <v>2</v>
      </c>
      <c r="I5" s="162"/>
      <c r="J5" s="162"/>
      <c r="K5" s="162"/>
      <c r="L5" s="162"/>
      <c r="M5" s="162">
        <v>8</v>
      </c>
    </row>
    <row r="6" spans="1:13" ht="12">
      <c r="A6" s="15"/>
      <c r="B6" s="15"/>
      <c r="C6" s="15" t="s">
        <v>29</v>
      </c>
      <c r="D6" s="15" t="s">
        <v>30</v>
      </c>
      <c r="E6" s="162"/>
      <c r="F6" s="162">
        <v>4</v>
      </c>
      <c r="G6" s="162">
        <v>6</v>
      </c>
      <c r="H6" s="162">
        <v>7</v>
      </c>
      <c r="I6" s="162"/>
      <c r="J6" s="162"/>
      <c r="K6" s="162"/>
      <c r="L6" s="162"/>
      <c r="M6" s="162">
        <v>17</v>
      </c>
    </row>
    <row r="7" spans="1:13" ht="12">
      <c r="A7" s="15"/>
      <c r="B7" s="15"/>
      <c r="C7" s="15" t="s">
        <v>31</v>
      </c>
      <c r="D7" s="15" t="s">
        <v>32</v>
      </c>
      <c r="E7" s="162"/>
      <c r="F7" s="162">
        <v>6</v>
      </c>
      <c r="G7" s="162">
        <v>19</v>
      </c>
      <c r="H7" s="162">
        <v>24</v>
      </c>
      <c r="I7" s="162"/>
      <c r="J7" s="162"/>
      <c r="K7" s="162"/>
      <c r="L7" s="162"/>
      <c r="M7" s="162">
        <v>49</v>
      </c>
    </row>
    <row r="8" spans="1:13" ht="12">
      <c r="A8" s="15"/>
      <c r="B8" s="15"/>
      <c r="C8" s="15" t="s">
        <v>33</v>
      </c>
      <c r="D8" s="15" t="s">
        <v>34</v>
      </c>
      <c r="E8" s="162"/>
      <c r="F8" s="162"/>
      <c r="G8" s="162"/>
      <c r="H8" s="162"/>
      <c r="I8" s="162"/>
      <c r="J8" s="162">
        <v>3</v>
      </c>
      <c r="K8" s="162"/>
      <c r="L8" s="162"/>
      <c r="M8" s="162">
        <v>3</v>
      </c>
    </row>
    <row r="9" spans="1:13" ht="12">
      <c r="A9" s="15"/>
      <c r="B9" s="15"/>
      <c r="C9" s="15" t="s">
        <v>35</v>
      </c>
      <c r="D9" s="15" t="s">
        <v>36</v>
      </c>
      <c r="E9" s="162"/>
      <c r="F9" s="162"/>
      <c r="G9" s="162"/>
      <c r="H9" s="162"/>
      <c r="I9" s="162"/>
      <c r="J9" s="162">
        <v>2</v>
      </c>
      <c r="K9" s="162"/>
      <c r="L9" s="162"/>
      <c r="M9" s="162">
        <v>2</v>
      </c>
    </row>
    <row r="10" spans="1:13" ht="12">
      <c r="A10" s="15"/>
      <c r="B10" s="15"/>
      <c r="C10" s="15" t="s">
        <v>37</v>
      </c>
      <c r="D10" s="15" t="s">
        <v>38</v>
      </c>
      <c r="E10" s="162">
        <v>3</v>
      </c>
      <c r="F10" s="162">
        <v>5</v>
      </c>
      <c r="G10" s="162">
        <v>7</v>
      </c>
      <c r="H10" s="162">
        <v>7</v>
      </c>
      <c r="I10" s="162"/>
      <c r="J10" s="162"/>
      <c r="K10" s="162"/>
      <c r="L10" s="162"/>
      <c r="M10" s="162">
        <v>22</v>
      </c>
    </row>
    <row r="11" spans="1:13" ht="12">
      <c r="A11" s="15"/>
      <c r="B11" s="15"/>
      <c r="C11" s="15" t="s">
        <v>39</v>
      </c>
      <c r="D11" s="15" t="s">
        <v>34</v>
      </c>
      <c r="E11" s="162">
        <v>2</v>
      </c>
      <c r="F11" s="162">
        <v>8</v>
      </c>
      <c r="G11" s="162">
        <v>30</v>
      </c>
      <c r="H11" s="162">
        <v>36</v>
      </c>
      <c r="I11" s="162"/>
      <c r="J11" s="162">
        <v>15</v>
      </c>
      <c r="K11" s="162"/>
      <c r="L11" s="162"/>
      <c r="M11" s="162">
        <v>91</v>
      </c>
    </row>
    <row r="12" spans="1:13" ht="12">
      <c r="A12" s="15"/>
      <c r="B12" s="15"/>
      <c r="C12" s="15" t="s">
        <v>40</v>
      </c>
      <c r="D12" s="15" t="s">
        <v>41</v>
      </c>
      <c r="E12" s="162">
        <v>1</v>
      </c>
      <c r="F12" s="162"/>
      <c r="G12" s="162">
        <v>1</v>
      </c>
      <c r="H12" s="162"/>
      <c r="I12" s="162"/>
      <c r="J12" s="162"/>
      <c r="K12" s="162"/>
      <c r="L12" s="162"/>
      <c r="M12" s="162">
        <v>2</v>
      </c>
    </row>
    <row r="13" spans="1:13" ht="12">
      <c r="A13" s="15"/>
      <c r="B13" s="15"/>
      <c r="C13" s="15" t="s">
        <v>42</v>
      </c>
      <c r="D13" s="15" t="s">
        <v>43</v>
      </c>
      <c r="E13" s="162">
        <v>1</v>
      </c>
      <c r="F13" s="162">
        <v>5</v>
      </c>
      <c r="G13" s="162">
        <v>9</v>
      </c>
      <c r="H13" s="162">
        <v>19</v>
      </c>
      <c r="I13" s="162"/>
      <c r="J13" s="162"/>
      <c r="K13" s="162"/>
      <c r="L13" s="162"/>
      <c r="M13" s="162">
        <v>34</v>
      </c>
    </row>
    <row r="14" spans="1:13" ht="12">
      <c r="A14" s="15"/>
      <c r="B14" s="18" t="s">
        <v>44</v>
      </c>
      <c r="C14" s="19"/>
      <c r="D14" s="19"/>
      <c r="E14" s="163">
        <v>9</v>
      </c>
      <c r="F14" s="163">
        <v>29</v>
      </c>
      <c r="G14" s="163">
        <v>75</v>
      </c>
      <c r="H14" s="163">
        <v>95</v>
      </c>
      <c r="I14" s="163"/>
      <c r="J14" s="163">
        <v>20</v>
      </c>
      <c r="K14" s="163"/>
      <c r="L14" s="163"/>
      <c r="M14" s="163">
        <v>228</v>
      </c>
    </row>
    <row r="15" spans="1:13" ht="12">
      <c r="A15" s="15"/>
      <c r="B15" s="15" t="s">
        <v>45</v>
      </c>
      <c r="C15" s="15" t="s">
        <v>46</v>
      </c>
      <c r="D15" s="15" t="s">
        <v>47</v>
      </c>
      <c r="E15" s="162">
        <v>56</v>
      </c>
      <c r="F15" s="162">
        <v>56</v>
      </c>
      <c r="G15" s="162">
        <v>150</v>
      </c>
      <c r="H15" s="162">
        <v>154</v>
      </c>
      <c r="I15" s="162"/>
      <c r="J15" s="162">
        <v>42</v>
      </c>
      <c r="K15" s="162"/>
      <c r="L15" s="162"/>
      <c r="M15" s="162">
        <v>458</v>
      </c>
    </row>
    <row r="16" spans="1:13" ht="12">
      <c r="A16" s="15"/>
      <c r="B16" s="18" t="s">
        <v>48</v>
      </c>
      <c r="C16" s="19"/>
      <c r="D16" s="19"/>
      <c r="E16" s="163">
        <v>56</v>
      </c>
      <c r="F16" s="163">
        <v>56</v>
      </c>
      <c r="G16" s="163">
        <v>150</v>
      </c>
      <c r="H16" s="163">
        <v>154</v>
      </c>
      <c r="I16" s="163"/>
      <c r="J16" s="163">
        <v>42</v>
      </c>
      <c r="K16" s="163"/>
      <c r="L16" s="163"/>
      <c r="M16" s="163">
        <v>458</v>
      </c>
    </row>
    <row r="17" spans="1:13" ht="12">
      <c r="A17" s="15"/>
      <c r="B17" s="15" t="s">
        <v>49</v>
      </c>
      <c r="C17" s="15" t="s">
        <v>50</v>
      </c>
      <c r="D17" s="15" t="s">
        <v>51</v>
      </c>
      <c r="E17" s="162"/>
      <c r="F17" s="162"/>
      <c r="G17" s="162"/>
      <c r="H17" s="162"/>
      <c r="I17" s="162"/>
      <c r="J17" s="162">
        <v>52</v>
      </c>
      <c r="K17" s="162"/>
      <c r="L17" s="162"/>
      <c r="M17" s="162">
        <v>52</v>
      </c>
    </row>
    <row r="18" spans="1:13" ht="12">
      <c r="A18" s="15"/>
      <c r="B18" s="15"/>
      <c r="C18" s="15" t="s">
        <v>52</v>
      </c>
      <c r="D18" s="15" t="s">
        <v>53</v>
      </c>
      <c r="E18" s="162">
        <v>11</v>
      </c>
      <c r="F18" s="162">
        <v>20</v>
      </c>
      <c r="G18" s="162">
        <v>31</v>
      </c>
      <c r="H18" s="162">
        <v>32</v>
      </c>
      <c r="I18" s="162"/>
      <c r="J18" s="162"/>
      <c r="K18" s="162"/>
      <c r="L18" s="162"/>
      <c r="M18" s="162">
        <v>94</v>
      </c>
    </row>
    <row r="19" spans="1:13" ht="12">
      <c r="A19" s="15"/>
      <c r="B19" s="15"/>
      <c r="C19" s="15" t="s">
        <v>54</v>
      </c>
      <c r="D19" s="15" t="s">
        <v>55</v>
      </c>
      <c r="E19" s="162">
        <v>25</v>
      </c>
      <c r="F19" s="162">
        <v>30</v>
      </c>
      <c r="G19" s="162">
        <v>42</v>
      </c>
      <c r="H19" s="162">
        <v>39</v>
      </c>
      <c r="I19" s="162"/>
      <c r="J19" s="162"/>
      <c r="K19" s="162"/>
      <c r="L19" s="162"/>
      <c r="M19" s="162">
        <v>136</v>
      </c>
    </row>
    <row r="20" spans="1:13" ht="12">
      <c r="A20" s="15"/>
      <c r="B20" s="15"/>
      <c r="C20" s="15" t="s">
        <v>56</v>
      </c>
      <c r="D20" s="15" t="s">
        <v>57</v>
      </c>
      <c r="E20" s="162">
        <v>16</v>
      </c>
      <c r="F20" s="162">
        <v>38</v>
      </c>
      <c r="G20" s="162">
        <v>36</v>
      </c>
      <c r="H20" s="162">
        <v>52</v>
      </c>
      <c r="I20" s="162"/>
      <c r="J20" s="162"/>
      <c r="K20" s="162"/>
      <c r="L20" s="162"/>
      <c r="M20" s="162">
        <v>142</v>
      </c>
    </row>
    <row r="21" spans="1:13" ht="12">
      <c r="A21" s="15"/>
      <c r="B21" s="15"/>
      <c r="C21" s="15" t="s">
        <v>58</v>
      </c>
      <c r="D21" s="15" t="s">
        <v>59</v>
      </c>
      <c r="E21" s="162">
        <v>3</v>
      </c>
      <c r="F21" s="162">
        <v>11</v>
      </c>
      <c r="G21" s="162">
        <v>32</v>
      </c>
      <c r="H21" s="162">
        <v>34</v>
      </c>
      <c r="I21" s="162"/>
      <c r="J21" s="162"/>
      <c r="K21" s="162"/>
      <c r="L21" s="162"/>
      <c r="M21" s="162">
        <v>80</v>
      </c>
    </row>
    <row r="22" spans="1:13" ht="12">
      <c r="A22" s="15"/>
      <c r="B22" s="15"/>
      <c r="C22" s="15" t="s">
        <v>60</v>
      </c>
      <c r="D22" s="15" t="s">
        <v>59</v>
      </c>
      <c r="E22" s="162">
        <v>10</v>
      </c>
      <c r="F22" s="162">
        <v>11</v>
      </c>
      <c r="G22" s="162">
        <v>18</v>
      </c>
      <c r="H22" s="162">
        <v>25</v>
      </c>
      <c r="I22" s="162"/>
      <c r="J22" s="162"/>
      <c r="K22" s="162"/>
      <c r="L22" s="162"/>
      <c r="M22" s="162">
        <v>64</v>
      </c>
    </row>
    <row r="23" spans="1:13" ht="12">
      <c r="A23" s="15"/>
      <c r="B23" s="18" t="s">
        <v>61</v>
      </c>
      <c r="C23" s="19"/>
      <c r="D23" s="19"/>
      <c r="E23" s="163">
        <v>65</v>
      </c>
      <c r="F23" s="163">
        <v>110</v>
      </c>
      <c r="G23" s="163">
        <v>159</v>
      </c>
      <c r="H23" s="163">
        <v>182</v>
      </c>
      <c r="I23" s="163"/>
      <c r="J23" s="163">
        <v>52</v>
      </c>
      <c r="K23" s="163"/>
      <c r="L23" s="163"/>
      <c r="M23" s="163">
        <v>568</v>
      </c>
    </row>
    <row r="24" spans="1:13" ht="12">
      <c r="A24" s="15"/>
      <c r="B24" s="15" t="s">
        <v>62</v>
      </c>
      <c r="C24" s="15" t="s">
        <v>63</v>
      </c>
      <c r="D24" s="15" t="s">
        <v>64</v>
      </c>
      <c r="E24" s="162"/>
      <c r="F24" s="162"/>
      <c r="G24" s="162"/>
      <c r="H24" s="162"/>
      <c r="I24" s="162"/>
      <c r="J24" s="162">
        <v>10</v>
      </c>
      <c r="K24" s="162"/>
      <c r="L24" s="162"/>
      <c r="M24" s="162">
        <v>10</v>
      </c>
    </row>
    <row r="25" spans="1:13" ht="12">
      <c r="A25" s="15"/>
      <c r="B25" s="15"/>
      <c r="C25" s="15" t="s">
        <v>65</v>
      </c>
      <c r="D25" s="15" t="s">
        <v>66</v>
      </c>
      <c r="E25" s="162"/>
      <c r="F25" s="162">
        <v>5</v>
      </c>
      <c r="G25" s="162">
        <v>15</v>
      </c>
      <c r="H25" s="162">
        <v>26</v>
      </c>
      <c r="I25" s="162"/>
      <c r="J25" s="162"/>
      <c r="K25" s="162"/>
      <c r="L25" s="162"/>
      <c r="M25" s="162">
        <v>46</v>
      </c>
    </row>
    <row r="26" spans="1:13" ht="12">
      <c r="A26" s="15"/>
      <c r="B26" s="15"/>
      <c r="C26" s="15" t="s">
        <v>67</v>
      </c>
      <c r="D26" s="15" t="s">
        <v>68</v>
      </c>
      <c r="E26" s="162"/>
      <c r="F26" s="162"/>
      <c r="G26" s="162"/>
      <c r="H26" s="162">
        <v>1</v>
      </c>
      <c r="I26" s="162"/>
      <c r="J26" s="162"/>
      <c r="K26" s="162"/>
      <c r="L26" s="162"/>
      <c r="M26" s="162">
        <v>1</v>
      </c>
    </row>
    <row r="27" spans="1:13" ht="12">
      <c r="A27" s="15"/>
      <c r="B27" s="15"/>
      <c r="C27" s="15" t="s">
        <v>69</v>
      </c>
      <c r="D27" s="15" t="s">
        <v>70</v>
      </c>
      <c r="E27" s="162">
        <v>4</v>
      </c>
      <c r="F27" s="162">
        <v>10</v>
      </c>
      <c r="G27" s="162">
        <v>18</v>
      </c>
      <c r="H27" s="162">
        <v>31</v>
      </c>
      <c r="I27" s="162"/>
      <c r="J27" s="162"/>
      <c r="K27" s="162"/>
      <c r="L27" s="162"/>
      <c r="M27" s="162">
        <v>63</v>
      </c>
    </row>
    <row r="28" spans="1:13" ht="12">
      <c r="A28" s="15"/>
      <c r="B28" s="15"/>
      <c r="C28" s="15" t="s">
        <v>71</v>
      </c>
      <c r="D28" s="15" t="s">
        <v>72</v>
      </c>
      <c r="E28" s="162">
        <v>2</v>
      </c>
      <c r="F28" s="162">
        <v>11</v>
      </c>
      <c r="G28" s="162">
        <v>20</v>
      </c>
      <c r="H28" s="162">
        <v>26</v>
      </c>
      <c r="I28" s="162"/>
      <c r="J28" s="162"/>
      <c r="K28" s="162"/>
      <c r="L28" s="162"/>
      <c r="M28" s="162">
        <v>59</v>
      </c>
    </row>
    <row r="29" spans="1:13" ht="12">
      <c r="A29" s="15"/>
      <c r="B29" s="15"/>
      <c r="C29" s="15" t="s">
        <v>73</v>
      </c>
      <c r="D29" s="15" t="s">
        <v>74</v>
      </c>
      <c r="E29" s="162">
        <v>1</v>
      </c>
      <c r="F29" s="162">
        <v>4</v>
      </c>
      <c r="G29" s="162">
        <v>13</v>
      </c>
      <c r="H29" s="162">
        <v>22</v>
      </c>
      <c r="I29" s="162"/>
      <c r="J29" s="162"/>
      <c r="K29" s="162"/>
      <c r="L29" s="162"/>
      <c r="M29" s="162">
        <v>40</v>
      </c>
    </row>
    <row r="30" spans="1:13" ht="12">
      <c r="A30" s="15"/>
      <c r="B30" s="15"/>
      <c r="C30" s="15" t="s">
        <v>75</v>
      </c>
      <c r="D30" s="15" t="s">
        <v>76</v>
      </c>
      <c r="E30" s="162">
        <v>13</v>
      </c>
      <c r="F30" s="162">
        <v>11</v>
      </c>
      <c r="G30" s="162">
        <v>14</v>
      </c>
      <c r="H30" s="162">
        <v>32</v>
      </c>
      <c r="I30" s="162"/>
      <c r="J30" s="162"/>
      <c r="K30" s="162"/>
      <c r="L30" s="162"/>
      <c r="M30" s="162">
        <v>70</v>
      </c>
    </row>
    <row r="31" spans="1:13" ht="12">
      <c r="A31" s="15"/>
      <c r="B31" s="15"/>
      <c r="C31" s="15" t="s">
        <v>77</v>
      </c>
      <c r="D31" s="15" t="s">
        <v>78</v>
      </c>
      <c r="E31" s="162"/>
      <c r="F31" s="162">
        <v>2</v>
      </c>
      <c r="G31" s="162">
        <v>27</v>
      </c>
      <c r="H31" s="162">
        <v>39</v>
      </c>
      <c r="I31" s="162"/>
      <c r="J31" s="162"/>
      <c r="K31" s="162"/>
      <c r="L31" s="162"/>
      <c r="M31" s="162">
        <v>68</v>
      </c>
    </row>
    <row r="32" spans="1:13" ht="12">
      <c r="A32" s="15"/>
      <c r="B32" s="18" t="s">
        <v>79</v>
      </c>
      <c r="C32" s="19"/>
      <c r="D32" s="19"/>
      <c r="E32" s="163">
        <v>20</v>
      </c>
      <c r="F32" s="163">
        <v>43</v>
      </c>
      <c r="G32" s="163">
        <v>107</v>
      </c>
      <c r="H32" s="163">
        <v>177</v>
      </c>
      <c r="I32" s="163"/>
      <c r="J32" s="163">
        <v>10</v>
      </c>
      <c r="K32" s="163"/>
      <c r="L32" s="163"/>
      <c r="M32" s="163">
        <v>357</v>
      </c>
    </row>
    <row r="33" spans="1:13" ht="12">
      <c r="A33" s="15"/>
      <c r="B33" s="15" t="s">
        <v>80</v>
      </c>
      <c r="C33" s="15" t="s">
        <v>81</v>
      </c>
      <c r="D33" s="15" t="s">
        <v>82</v>
      </c>
      <c r="E33" s="162">
        <v>10</v>
      </c>
      <c r="F33" s="162">
        <v>20</v>
      </c>
      <c r="G33" s="162">
        <v>40</v>
      </c>
      <c r="H33" s="162">
        <v>81</v>
      </c>
      <c r="I33" s="162"/>
      <c r="J33" s="162"/>
      <c r="K33" s="162"/>
      <c r="L33" s="162"/>
      <c r="M33" s="162">
        <v>151</v>
      </c>
    </row>
    <row r="34" spans="1:13" ht="12">
      <c r="A34" s="15"/>
      <c r="B34" s="15"/>
      <c r="C34" s="15" t="s">
        <v>83</v>
      </c>
      <c r="D34" s="15" t="s">
        <v>84</v>
      </c>
      <c r="E34" s="162"/>
      <c r="F34" s="162">
        <v>1</v>
      </c>
      <c r="G34" s="162">
        <v>1</v>
      </c>
      <c r="H34" s="162">
        <v>1</v>
      </c>
      <c r="I34" s="162"/>
      <c r="J34" s="162"/>
      <c r="K34" s="162"/>
      <c r="L34" s="162"/>
      <c r="M34" s="162">
        <v>3</v>
      </c>
    </row>
    <row r="35" spans="1:13" ht="12">
      <c r="A35" s="15"/>
      <c r="B35" s="15"/>
      <c r="C35" s="15" t="s">
        <v>85</v>
      </c>
      <c r="D35" s="15" t="s">
        <v>86</v>
      </c>
      <c r="E35" s="162">
        <v>14</v>
      </c>
      <c r="F35" s="162">
        <v>27</v>
      </c>
      <c r="G35" s="162">
        <v>45</v>
      </c>
      <c r="H35" s="162">
        <v>68</v>
      </c>
      <c r="I35" s="162"/>
      <c r="J35" s="162"/>
      <c r="K35" s="162"/>
      <c r="L35" s="162"/>
      <c r="M35" s="162">
        <v>154</v>
      </c>
    </row>
    <row r="36" spans="1:13" ht="12">
      <c r="A36" s="15"/>
      <c r="B36" s="15"/>
      <c r="C36" s="15" t="s">
        <v>87</v>
      </c>
      <c r="D36" s="15" t="s">
        <v>88</v>
      </c>
      <c r="E36" s="162">
        <v>3</v>
      </c>
      <c r="F36" s="162">
        <v>9</v>
      </c>
      <c r="G36" s="162">
        <v>18</v>
      </c>
      <c r="H36" s="162">
        <v>36</v>
      </c>
      <c r="I36" s="162"/>
      <c r="J36" s="162"/>
      <c r="K36" s="162"/>
      <c r="L36" s="162"/>
      <c r="M36" s="162">
        <v>66</v>
      </c>
    </row>
    <row r="37" spans="1:13" ht="12">
      <c r="A37" s="15"/>
      <c r="B37" s="15"/>
      <c r="C37" s="15" t="s">
        <v>89</v>
      </c>
      <c r="D37" s="15" t="s">
        <v>90</v>
      </c>
      <c r="E37" s="162"/>
      <c r="F37" s="162"/>
      <c r="G37" s="162"/>
      <c r="H37" s="162"/>
      <c r="I37" s="162"/>
      <c r="J37" s="162">
        <v>9</v>
      </c>
      <c r="K37" s="162"/>
      <c r="L37" s="162"/>
      <c r="M37" s="162">
        <v>9</v>
      </c>
    </row>
    <row r="38" spans="1:13" ht="12">
      <c r="A38" s="15"/>
      <c r="B38" s="15"/>
      <c r="C38" s="15" t="s">
        <v>91</v>
      </c>
      <c r="D38" s="15" t="s">
        <v>84</v>
      </c>
      <c r="E38" s="162"/>
      <c r="F38" s="162"/>
      <c r="G38" s="162"/>
      <c r="H38" s="162"/>
      <c r="I38" s="162"/>
      <c r="J38" s="162">
        <v>21</v>
      </c>
      <c r="K38" s="162"/>
      <c r="L38" s="162"/>
      <c r="M38" s="162">
        <v>21</v>
      </c>
    </row>
    <row r="39" spans="1:13" ht="12">
      <c r="A39" s="15"/>
      <c r="B39" s="15"/>
      <c r="C39" s="15" t="s">
        <v>92</v>
      </c>
      <c r="D39" s="15" t="s">
        <v>93</v>
      </c>
      <c r="E39" s="162"/>
      <c r="F39" s="162"/>
      <c r="G39" s="162"/>
      <c r="H39" s="162"/>
      <c r="I39" s="162"/>
      <c r="J39" s="162">
        <v>8</v>
      </c>
      <c r="K39" s="162"/>
      <c r="L39" s="162"/>
      <c r="M39" s="162">
        <v>8</v>
      </c>
    </row>
    <row r="40" spans="1:13" ht="12">
      <c r="A40" s="15"/>
      <c r="B40" s="15"/>
      <c r="C40" s="15" t="s">
        <v>94</v>
      </c>
      <c r="D40" s="15" t="s">
        <v>90</v>
      </c>
      <c r="E40" s="162">
        <v>39</v>
      </c>
      <c r="F40" s="162">
        <v>39</v>
      </c>
      <c r="G40" s="162">
        <v>41</v>
      </c>
      <c r="H40" s="162">
        <v>12</v>
      </c>
      <c r="I40" s="162"/>
      <c r="J40" s="162">
        <v>18</v>
      </c>
      <c r="K40" s="162"/>
      <c r="L40" s="162"/>
      <c r="M40" s="162">
        <v>149</v>
      </c>
    </row>
    <row r="41" spans="1:13" ht="12">
      <c r="A41" s="15"/>
      <c r="B41" s="15"/>
      <c r="C41" s="15" t="s">
        <v>95</v>
      </c>
      <c r="D41" s="15" t="s">
        <v>96</v>
      </c>
      <c r="E41" s="162"/>
      <c r="F41" s="162"/>
      <c r="G41" s="162">
        <v>2</v>
      </c>
      <c r="H41" s="162">
        <v>17</v>
      </c>
      <c r="I41" s="162"/>
      <c r="J41" s="162"/>
      <c r="K41" s="162"/>
      <c r="L41" s="162"/>
      <c r="M41" s="162">
        <v>19</v>
      </c>
    </row>
    <row r="42" spans="1:13" ht="12">
      <c r="A42" s="15"/>
      <c r="B42" s="15"/>
      <c r="C42" s="15" t="s">
        <v>97</v>
      </c>
      <c r="D42" s="15" t="s">
        <v>98</v>
      </c>
      <c r="E42" s="162">
        <v>1</v>
      </c>
      <c r="F42" s="162">
        <v>2</v>
      </c>
      <c r="G42" s="162">
        <v>8</v>
      </c>
      <c r="H42" s="162">
        <v>47</v>
      </c>
      <c r="I42" s="162"/>
      <c r="J42" s="162"/>
      <c r="K42" s="162"/>
      <c r="L42" s="162"/>
      <c r="M42" s="162">
        <v>58</v>
      </c>
    </row>
    <row r="43" spans="1:13" ht="12">
      <c r="A43" s="15"/>
      <c r="B43" s="15"/>
      <c r="C43" s="15" t="s">
        <v>99</v>
      </c>
      <c r="D43" s="15" t="s">
        <v>84</v>
      </c>
      <c r="E43" s="162"/>
      <c r="F43" s="162"/>
      <c r="G43" s="162"/>
      <c r="H43" s="162"/>
      <c r="I43" s="162"/>
      <c r="J43" s="162">
        <v>25</v>
      </c>
      <c r="K43" s="162"/>
      <c r="L43" s="162"/>
      <c r="M43" s="162">
        <v>25</v>
      </c>
    </row>
    <row r="44" spans="1:13" ht="12">
      <c r="A44" s="15"/>
      <c r="B44" s="15"/>
      <c r="C44" s="15" t="s">
        <v>100</v>
      </c>
      <c r="D44" s="15" t="s">
        <v>93</v>
      </c>
      <c r="E44" s="162"/>
      <c r="F44" s="162"/>
      <c r="G44" s="162"/>
      <c r="H44" s="162"/>
      <c r="I44" s="162"/>
      <c r="J44" s="162">
        <v>4</v>
      </c>
      <c r="K44" s="162"/>
      <c r="L44" s="162"/>
      <c r="M44" s="162">
        <v>4</v>
      </c>
    </row>
    <row r="45" spans="1:13" ht="12">
      <c r="A45" s="15"/>
      <c r="B45" s="18" t="s">
        <v>101</v>
      </c>
      <c r="C45" s="19"/>
      <c r="D45" s="19"/>
      <c r="E45" s="163">
        <v>67</v>
      </c>
      <c r="F45" s="163">
        <v>98</v>
      </c>
      <c r="G45" s="163">
        <v>155</v>
      </c>
      <c r="H45" s="163">
        <v>262</v>
      </c>
      <c r="I45" s="163"/>
      <c r="J45" s="163">
        <v>85</v>
      </c>
      <c r="K45" s="163"/>
      <c r="L45" s="163"/>
      <c r="M45" s="163">
        <v>667</v>
      </c>
    </row>
    <row r="46" spans="1:13" ht="12">
      <c r="A46" s="15"/>
      <c r="B46" s="15" t="s">
        <v>102</v>
      </c>
      <c r="C46" s="15" t="s">
        <v>103</v>
      </c>
      <c r="D46" s="15" t="s">
        <v>104</v>
      </c>
      <c r="E46" s="162">
        <v>34</v>
      </c>
      <c r="F46" s="162">
        <v>6</v>
      </c>
      <c r="G46" s="162">
        <v>3</v>
      </c>
      <c r="H46" s="162">
        <v>4</v>
      </c>
      <c r="I46" s="162"/>
      <c r="J46" s="162"/>
      <c r="K46" s="162"/>
      <c r="L46" s="162"/>
      <c r="M46" s="162">
        <v>47</v>
      </c>
    </row>
    <row r="47" spans="1:13" ht="12">
      <c r="A47" s="15"/>
      <c r="B47" s="15"/>
      <c r="C47" s="15" t="s">
        <v>105</v>
      </c>
      <c r="D47" s="15" t="s">
        <v>106</v>
      </c>
      <c r="E47" s="162"/>
      <c r="F47" s="162">
        <v>15</v>
      </c>
      <c r="G47" s="162">
        <v>29</v>
      </c>
      <c r="H47" s="162">
        <v>28</v>
      </c>
      <c r="I47" s="162"/>
      <c r="J47" s="162"/>
      <c r="K47" s="162"/>
      <c r="L47" s="162"/>
      <c r="M47" s="162">
        <v>72</v>
      </c>
    </row>
    <row r="48" spans="1:13" ht="12">
      <c r="A48" s="15"/>
      <c r="B48" s="15"/>
      <c r="C48" s="15" t="s">
        <v>107</v>
      </c>
      <c r="D48" s="15" t="s">
        <v>104</v>
      </c>
      <c r="E48" s="162"/>
      <c r="F48" s="162">
        <v>15</v>
      </c>
      <c r="G48" s="162">
        <v>17</v>
      </c>
      <c r="H48" s="162">
        <v>28</v>
      </c>
      <c r="I48" s="162"/>
      <c r="J48" s="162"/>
      <c r="K48" s="162"/>
      <c r="L48" s="162"/>
      <c r="M48" s="162">
        <v>60</v>
      </c>
    </row>
    <row r="49" spans="1:13" ht="12">
      <c r="A49" s="15"/>
      <c r="B49" s="15"/>
      <c r="C49" s="15" t="s">
        <v>108</v>
      </c>
      <c r="D49" s="15" t="s">
        <v>109</v>
      </c>
      <c r="E49" s="162">
        <v>11</v>
      </c>
      <c r="F49" s="162">
        <v>20</v>
      </c>
      <c r="G49" s="162">
        <v>37</v>
      </c>
      <c r="H49" s="162">
        <v>52</v>
      </c>
      <c r="I49" s="162"/>
      <c r="J49" s="162"/>
      <c r="K49" s="162"/>
      <c r="L49" s="162"/>
      <c r="M49" s="162">
        <v>120</v>
      </c>
    </row>
    <row r="50" spans="1:13" ht="12">
      <c r="A50" s="15"/>
      <c r="B50" s="15"/>
      <c r="C50" s="15" t="s">
        <v>110</v>
      </c>
      <c r="D50" s="15" t="s">
        <v>111</v>
      </c>
      <c r="E50" s="162">
        <v>40</v>
      </c>
      <c r="F50" s="162">
        <v>37</v>
      </c>
      <c r="G50" s="162">
        <v>74</v>
      </c>
      <c r="H50" s="162">
        <v>114</v>
      </c>
      <c r="I50" s="162"/>
      <c r="J50" s="162"/>
      <c r="K50" s="162"/>
      <c r="L50" s="162"/>
      <c r="M50" s="162">
        <v>265</v>
      </c>
    </row>
    <row r="51" spans="1:13" ht="12">
      <c r="A51" s="15"/>
      <c r="B51" s="15"/>
      <c r="C51" s="15" t="s">
        <v>112</v>
      </c>
      <c r="D51" s="15" t="s">
        <v>113</v>
      </c>
      <c r="E51" s="162"/>
      <c r="F51" s="162"/>
      <c r="G51" s="162">
        <v>1</v>
      </c>
      <c r="H51" s="162"/>
      <c r="I51" s="162"/>
      <c r="J51" s="162"/>
      <c r="K51" s="162"/>
      <c r="L51" s="162"/>
      <c r="M51" s="162">
        <v>1</v>
      </c>
    </row>
    <row r="52" spans="1:13" ht="12">
      <c r="A52" s="15"/>
      <c r="B52" s="15"/>
      <c r="C52" s="15" t="s">
        <v>114</v>
      </c>
      <c r="D52" s="15" t="s">
        <v>115</v>
      </c>
      <c r="E52" s="162"/>
      <c r="F52" s="162"/>
      <c r="G52" s="162"/>
      <c r="H52" s="162"/>
      <c r="I52" s="162"/>
      <c r="J52" s="162">
        <v>79</v>
      </c>
      <c r="K52" s="162"/>
      <c r="L52" s="162"/>
      <c r="M52" s="162">
        <v>79</v>
      </c>
    </row>
    <row r="53" spans="1:13" ht="12">
      <c r="A53" s="15"/>
      <c r="B53" s="15"/>
      <c r="C53" s="15" t="s">
        <v>116</v>
      </c>
      <c r="D53" s="15" t="s">
        <v>117</v>
      </c>
      <c r="E53" s="162">
        <v>1</v>
      </c>
      <c r="F53" s="162">
        <v>2</v>
      </c>
      <c r="G53" s="162">
        <v>11</v>
      </c>
      <c r="H53" s="162">
        <v>16</v>
      </c>
      <c r="I53" s="162"/>
      <c r="J53" s="162"/>
      <c r="K53" s="162"/>
      <c r="L53" s="162"/>
      <c r="M53" s="162">
        <v>30</v>
      </c>
    </row>
    <row r="54" spans="1:13" ht="12">
      <c r="A54" s="15"/>
      <c r="B54" s="15"/>
      <c r="C54" s="15" t="s">
        <v>118</v>
      </c>
      <c r="D54" s="15" t="s">
        <v>119</v>
      </c>
      <c r="E54" s="162">
        <v>3</v>
      </c>
      <c r="F54" s="162">
        <v>14</v>
      </c>
      <c r="G54" s="162">
        <v>33</v>
      </c>
      <c r="H54" s="162">
        <v>44</v>
      </c>
      <c r="I54" s="162"/>
      <c r="J54" s="162"/>
      <c r="K54" s="162"/>
      <c r="L54" s="162"/>
      <c r="M54" s="162">
        <v>94</v>
      </c>
    </row>
    <row r="55" spans="1:13" ht="12">
      <c r="A55" s="15"/>
      <c r="B55" s="15"/>
      <c r="C55" s="15" t="s">
        <v>120</v>
      </c>
      <c r="D55" s="15" t="s">
        <v>121</v>
      </c>
      <c r="E55" s="162">
        <v>1</v>
      </c>
      <c r="F55" s="162">
        <v>8</v>
      </c>
      <c r="G55" s="162">
        <v>36</v>
      </c>
      <c r="H55" s="162">
        <v>27</v>
      </c>
      <c r="I55" s="162"/>
      <c r="J55" s="162"/>
      <c r="K55" s="162"/>
      <c r="L55" s="162"/>
      <c r="M55" s="162">
        <v>72</v>
      </c>
    </row>
    <row r="56" spans="1:13" ht="12">
      <c r="A56" s="15"/>
      <c r="B56" s="18" t="s">
        <v>122</v>
      </c>
      <c r="C56" s="19"/>
      <c r="D56" s="19"/>
      <c r="E56" s="163">
        <v>90</v>
      </c>
      <c r="F56" s="163">
        <v>117</v>
      </c>
      <c r="G56" s="163">
        <v>241</v>
      </c>
      <c r="H56" s="163">
        <v>313</v>
      </c>
      <c r="I56" s="163"/>
      <c r="J56" s="163">
        <v>79</v>
      </c>
      <c r="K56" s="163"/>
      <c r="L56" s="163"/>
      <c r="M56" s="163">
        <v>840</v>
      </c>
    </row>
    <row r="57" spans="1:13" ht="12">
      <c r="A57" s="15"/>
      <c r="B57" s="15" t="s">
        <v>123</v>
      </c>
      <c r="C57" s="15" t="s">
        <v>124</v>
      </c>
      <c r="D57" s="15" t="s">
        <v>125</v>
      </c>
      <c r="E57" s="162">
        <v>10</v>
      </c>
      <c r="F57" s="162">
        <v>15</v>
      </c>
      <c r="G57" s="162">
        <v>20</v>
      </c>
      <c r="H57" s="162">
        <v>17</v>
      </c>
      <c r="I57" s="162"/>
      <c r="J57" s="162"/>
      <c r="K57" s="162"/>
      <c r="L57" s="162"/>
      <c r="M57" s="162">
        <v>62</v>
      </c>
    </row>
    <row r="58" spans="1:13" ht="12">
      <c r="A58" s="15"/>
      <c r="B58" s="15"/>
      <c r="C58" s="15" t="s">
        <v>126</v>
      </c>
      <c r="D58" s="15" t="s">
        <v>127</v>
      </c>
      <c r="E58" s="162"/>
      <c r="F58" s="162"/>
      <c r="G58" s="162"/>
      <c r="H58" s="162"/>
      <c r="I58" s="162"/>
      <c r="J58" s="162">
        <v>15</v>
      </c>
      <c r="K58" s="162"/>
      <c r="L58" s="162"/>
      <c r="M58" s="162">
        <v>15</v>
      </c>
    </row>
    <row r="59" spans="1:13" ht="12">
      <c r="A59" s="15"/>
      <c r="B59" s="15"/>
      <c r="C59" s="15" t="s">
        <v>128</v>
      </c>
      <c r="D59" s="15" t="s">
        <v>125</v>
      </c>
      <c r="E59" s="162"/>
      <c r="F59" s="162"/>
      <c r="G59" s="162"/>
      <c r="H59" s="162"/>
      <c r="I59" s="162"/>
      <c r="J59" s="162">
        <v>9</v>
      </c>
      <c r="K59" s="162"/>
      <c r="L59" s="162"/>
      <c r="M59" s="162">
        <v>9</v>
      </c>
    </row>
    <row r="60" spans="1:13" ht="12">
      <c r="A60" s="15"/>
      <c r="B60" s="15"/>
      <c r="C60" s="15" t="s">
        <v>129</v>
      </c>
      <c r="D60" s="15" t="s">
        <v>130</v>
      </c>
      <c r="E60" s="162"/>
      <c r="F60" s="162"/>
      <c r="G60" s="162"/>
      <c r="H60" s="162"/>
      <c r="I60" s="162"/>
      <c r="J60" s="162">
        <v>15</v>
      </c>
      <c r="K60" s="162"/>
      <c r="L60" s="162"/>
      <c r="M60" s="162">
        <v>15</v>
      </c>
    </row>
    <row r="61" spans="1:13" ht="12">
      <c r="A61" s="15"/>
      <c r="B61" s="15"/>
      <c r="C61" s="15" t="s">
        <v>131</v>
      </c>
      <c r="D61" s="15" t="s">
        <v>132</v>
      </c>
      <c r="E61" s="162"/>
      <c r="F61" s="162"/>
      <c r="G61" s="162"/>
      <c r="H61" s="162"/>
      <c r="I61" s="162"/>
      <c r="J61" s="162">
        <v>1</v>
      </c>
      <c r="K61" s="162"/>
      <c r="L61" s="162"/>
      <c r="M61" s="162">
        <v>1</v>
      </c>
    </row>
    <row r="62" spans="1:13" ht="12">
      <c r="A62" s="15"/>
      <c r="B62" s="15"/>
      <c r="C62" s="15" t="s">
        <v>133</v>
      </c>
      <c r="D62" s="15" t="s">
        <v>132</v>
      </c>
      <c r="E62" s="162"/>
      <c r="F62" s="162"/>
      <c r="G62" s="162"/>
      <c r="H62" s="162"/>
      <c r="I62" s="162"/>
      <c r="J62" s="162">
        <v>3</v>
      </c>
      <c r="K62" s="162"/>
      <c r="L62" s="162"/>
      <c r="M62" s="162">
        <v>3</v>
      </c>
    </row>
    <row r="63" spans="1:13" ht="12">
      <c r="A63" s="15"/>
      <c r="B63" s="15"/>
      <c r="C63" s="15" t="s">
        <v>134</v>
      </c>
      <c r="D63" s="15" t="s">
        <v>135</v>
      </c>
      <c r="E63" s="162"/>
      <c r="F63" s="162"/>
      <c r="G63" s="162"/>
      <c r="H63" s="162"/>
      <c r="I63" s="162"/>
      <c r="J63" s="162">
        <v>5</v>
      </c>
      <c r="K63" s="162"/>
      <c r="L63" s="162"/>
      <c r="M63" s="162">
        <v>5</v>
      </c>
    </row>
    <row r="64" spans="1:13" ht="12">
      <c r="A64" s="15"/>
      <c r="B64" s="15"/>
      <c r="C64" s="15" t="s">
        <v>136</v>
      </c>
      <c r="D64" s="15" t="s">
        <v>137</v>
      </c>
      <c r="E64" s="162"/>
      <c r="F64" s="162"/>
      <c r="G64" s="162"/>
      <c r="H64" s="162">
        <v>2</v>
      </c>
      <c r="I64" s="162"/>
      <c r="J64" s="162"/>
      <c r="K64" s="162"/>
      <c r="L64" s="162"/>
      <c r="M64" s="162">
        <v>2</v>
      </c>
    </row>
    <row r="65" spans="1:13" ht="12">
      <c r="A65" s="15"/>
      <c r="B65" s="15"/>
      <c r="C65" s="15" t="s">
        <v>138</v>
      </c>
      <c r="D65" s="15" t="s">
        <v>139</v>
      </c>
      <c r="E65" s="162">
        <v>13</v>
      </c>
      <c r="F65" s="162">
        <v>33</v>
      </c>
      <c r="G65" s="162">
        <v>71</v>
      </c>
      <c r="H65" s="162">
        <v>73</v>
      </c>
      <c r="I65" s="162"/>
      <c r="J65" s="162"/>
      <c r="K65" s="162"/>
      <c r="L65" s="162"/>
      <c r="M65" s="162">
        <v>190</v>
      </c>
    </row>
    <row r="66" spans="1:13" ht="12">
      <c r="A66" s="15"/>
      <c r="B66" s="15"/>
      <c r="C66" s="15" t="s">
        <v>140</v>
      </c>
      <c r="D66" s="15" t="s">
        <v>141</v>
      </c>
      <c r="E66" s="162">
        <v>7</v>
      </c>
      <c r="F66" s="162">
        <v>12</v>
      </c>
      <c r="G66" s="162">
        <v>35</v>
      </c>
      <c r="H66" s="162">
        <v>49</v>
      </c>
      <c r="I66" s="162"/>
      <c r="J66" s="162"/>
      <c r="K66" s="162"/>
      <c r="L66" s="162"/>
      <c r="M66" s="162">
        <v>103</v>
      </c>
    </row>
    <row r="67" spans="1:13" ht="12">
      <c r="A67" s="15"/>
      <c r="B67" s="15"/>
      <c r="C67" s="15" t="s">
        <v>142</v>
      </c>
      <c r="D67" s="15" t="s">
        <v>143</v>
      </c>
      <c r="E67" s="162">
        <v>4</v>
      </c>
      <c r="F67" s="162">
        <v>3</v>
      </c>
      <c r="G67" s="162">
        <v>10</v>
      </c>
      <c r="H67" s="162">
        <v>21</v>
      </c>
      <c r="I67" s="162"/>
      <c r="J67" s="162"/>
      <c r="K67" s="162"/>
      <c r="L67" s="162"/>
      <c r="M67" s="162">
        <v>38</v>
      </c>
    </row>
    <row r="68" spans="1:13" ht="12">
      <c r="A68" s="15"/>
      <c r="B68" s="15"/>
      <c r="C68" s="15" t="s">
        <v>144</v>
      </c>
      <c r="D68" s="15" t="s">
        <v>145</v>
      </c>
      <c r="E68" s="162">
        <v>6</v>
      </c>
      <c r="F68" s="162">
        <v>4</v>
      </c>
      <c r="G68" s="162">
        <v>16</v>
      </c>
      <c r="H68" s="162">
        <v>28</v>
      </c>
      <c r="I68" s="162"/>
      <c r="J68" s="162"/>
      <c r="K68" s="162"/>
      <c r="L68" s="162"/>
      <c r="M68" s="162">
        <v>54</v>
      </c>
    </row>
    <row r="69" spans="1:13" ht="12">
      <c r="A69" s="15"/>
      <c r="B69" s="15"/>
      <c r="C69" s="15" t="s">
        <v>146</v>
      </c>
      <c r="D69" s="15" t="s">
        <v>130</v>
      </c>
      <c r="E69" s="162"/>
      <c r="F69" s="162"/>
      <c r="G69" s="162"/>
      <c r="H69" s="162"/>
      <c r="I69" s="162"/>
      <c r="J69" s="162">
        <v>1</v>
      </c>
      <c r="K69" s="162"/>
      <c r="L69" s="162"/>
      <c r="M69" s="162">
        <v>1</v>
      </c>
    </row>
    <row r="70" spans="1:13" ht="12">
      <c r="A70" s="15"/>
      <c r="B70" s="15"/>
      <c r="C70" s="15" t="s">
        <v>147</v>
      </c>
      <c r="D70" s="15" t="s">
        <v>125</v>
      </c>
      <c r="E70" s="162"/>
      <c r="F70" s="162"/>
      <c r="G70" s="162"/>
      <c r="H70" s="162">
        <v>9</v>
      </c>
      <c r="I70" s="162"/>
      <c r="J70" s="162"/>
      <c r="K70" s="162"/>
      <c r="L70" s="162"/>
      <c r="M70" s="162">
        <v>9</v>
      </c>
    </row>
    <row r="71" spans="1:13" ht="12">
      <c r="A71" s="15"/>
      <c r="B71" s="18" t="s">
        <v>148</v>
      </c>
      <c r="C71" s="19"/>
      <c r="D71" s="19"/>
      <c r="E71" s="163">
        <v>40</v>
      </c>
      <c r="F71" s="163">
        <v>67</v>
      </c>
      <c r="G71" s="163">
        <v>152</v>
      </c>
      <c r="H71" s="163">
        <v>199</v>
      </c>
      <c r="I71" s="163"/>
      <c r="J71" s="163">
        <v>49</v>
      </c>
      <c r="K71" s="163"/>
      <c r="L71" s="163"/>
      <c r="M71" s="163">
        <v>507</v>
      </c>
    </row>
    <row r="72" spans="1:13" ht="12">
      <c r="A72" s="15"/>
      <c r="B72" s="20" t="s">
        <v>149</v>
      </c>
      <c r="C72" s="21"/>
      <c r="D72" s="21"/>
      <c r="E72" s="164">
        <v>347</v>
      </c>
      <c r="F72" s="164">
        <v>520</v>
      </c>
      <c r="G72" s="164">
        <v>1039</v>
      </c>
      <c r="H72" s="164">
        <v>1382</v>
      </c>
      <c r="I72" s="164"/>
      <c r="J72" s="164">
        <v>337</v>
      </c>
      <c r="K72" s="164"/>
      <c r="L72" s="164"/>
      <c r="M72" s="164">
        <v>3625</v>
      </c>
    </row>
    <row r="73" spans="1:13" ht="12">
      <c r="A73" s="15" t="s">
        <v>150</v>
      </c>
      <c r="B73" s="15"/>
      <c r="C73" s="15"/>
      <c r="D73" s="15"/>
      <c r="E73" s="162"/>
      <c r="F73" s="162"/>
      <c r="G73" s="162"/>
      <c r="H73" s="162"/>
      <c r="I73" s="162"/>
      <c r="J73" s="162"/>
      <c r="K73" s="162"/>
      <c r="L73" s="162"/>
      <c r="M73" s="162"/>
    </row>
    <row r="74" spans="1:13" ht="12">
      <c r="A74" s="15"/>
      <c r="B74" s="15" t="s">
        <v>151</v>
      </c>
      <c r="C74" s="15" t="s">
        <v>152</v>
      </c>
      <c r="D74" s="15" t="s">
        <v>153</v>
      </c>
      <c r="E74" s="162">
        <v>12</v>
      </c>
      <c r="F74" s="162">
        <v>15</v>
      </c>
      <c r="G74" s="162">
        <v>20</v>
      </c>
      <c r="H74" s="162">
        <v>14</v>
      </c>
      <c r="I74" s="162"/>
      <c r="J74" s="162"/>
      <c r="K74" s="162"/>
      <c r="L74" s="162"/>
      <c r="M74" s="162">
        <v>61</v>
      </c>
    </row>
    <row r="75" spans="1:13" ht="12">
      <c r="A75" s="15"/>
      <c r="B75" s="18" t="s">
        <v>154</v>
      </c>
      <c r="C75" s="19"/>
      <c r="D75" s="19"/>
      <c r="E75" s="163">
        <v>12</v>
      </c>
      <c r="F75" s="163">
        <v>15</v>
      </c>
      <c r="G75" s="163">
        <v>20</v>
      </c>
      <c r="H75" s="163">
        <v>14</v>
      </c>
      <c r="I75" s="163"/>
      <c r="J75" s="163"/>
      <c r="K75" s="163"/>
      <c r="L75" s="163"/>
      <c r="M75" s="163">
        <v>61</v>
      </c>
    </row>
    <row r="76" spans="1:13" ht="12">
      <c r="A76" s="15"/>
      <c r="B76" s="15" t="s">
        <v>155</v>
      </c>
      <c r="C76" s="15" t="s">
        <v>156</v>
      </c>
      <c r="D76" s="15" t="s">
        <v>157</v>
      </c>
      <c r="E76" s="162">
        <v>74</v>
      </c>
      <c r="F76" s="162">
        <v>70</v>
      </c>
      <c r="G76" s="162">
        <v>68</v>
      </c>
      <c r="H76" s="162">
        <v>102</v>
      </c>
      <c r="I76" s="162"/>
      <c r="J76" s="162">
        <v>17</v>
      </c>
      <c r="K76" s="162"/>
      <c r="L76" s="162">
        <v>35</v>
      </c>
      <c r="M76" s="162">
        <v>366</v>
      </c>
    </row>
    <row r="77" spans="1:13" ht="12">
      <c r="A77" s="15"/>
      <c r="B77" s="15"/>
      <c r="C77" s="15" t="s">
        <v>158</v>
      </c>
      <c r="D77" s="15" t="s">
        <v>159</v>
      </c>
      <c r="E77" s="162"/>
      <c r="F77" s="162"/>
      <c r="G77" s="162"/>
      <c r="H77" s="162"/>
      <c r="I77" s="162"/>
      <c r="J77" s="162">
        <v>8</v>
      </c>
      <c r="K77" s="162"/>
      <c r="L77" s="162"/>
      <c r="M77" s="162">
        <v>8</v>
      </c>
    </row>
    <row r="78" spans="1:13" ht="12">
      <c r="A78" s="15"/>
      <c r="B78" s="15"/>
      <c r="C78" s="15" t="s">
        <v>160</v>
      </c>
      <c r="D78" s="15" t="s">
        <v>161</v>
      </c>
      <c r="E78" s="162"/>
      <c r="F78" s="162"/>
      <c r="G78" s="162"/>
      <c r="H78" s="162"/>
      <c r="I78" s="162"/>
      <c r="J78" s="162">
        <v>16</v>
      </c>
      <c r="K78" s="162"/>
      <c r="L78" s="162"/>
      <c r="M78" s="162">
        <v>16</v>
      </c>
    </row>
    <row r="79" spans="1:13" ht="12">
      <c r="A79" s="15"/>
      <c r="B79" s="15"/>
      <c r="C79" s="15" t="s">
        <v>162</v>
      </c>
      <c r="D79" s="15" t="s">
        <v>163</v>
      </c>
      <c r="E79" s="162">
        <v>11</v>
      </c>
      <c r="F79" s="162">
        <v>9</v>
      </c>
      <c r="G79" s="162">
        <v>21</v>
      </c>
      <c r="H79" s="162">
        <v>41</v>
      </c>
      <c r="I79" s="162"/>
      <c r="J79" s="162"/>
      <c r="K79" s="162"/>
      <c r="L79" s="162"/>
      <c r="M79" s="162">
        <v>82</v>
      </c>
    </row>
    <row r="80" spans="1:13" ht="12">
      <c r="A80" s="15"/>
      <c r="B80" s="18" t="s">
        <v>164</v>
      </c>
      <c r="C80" s="19"/>
      <c r="D80" s="19"/>
      <c r="E80" s="163">
        <v>85</v>
      </c>
      <c r="F80" s="163">
        <v>79</v>
      </c>
      <c r="G80" s="163">
        <v>89</v>
      </c>
      <c r="H80" s="163">
        <v>143</v>
      </c>
      <c r="I80" s="163"/>
      <c r="J80" s="163">
        <v>41</v>
      </c>
      <c r="K80" s="163"/>
      <c r="L80" s="163">
        <v>35</v>
      </c>
      <c r="M80" s="163">
        <v>472</v>
      </c>
    </row>
    <row r="81" spans="1:13" ht="12">
      <c r="A81" s="15"/>
      <c r="B81" s="15" t="s">
        <v>165</v>
      </c>
      <c r="C81" s="15" t="s">
        <v>166</v>
      </c>
      <c r="D81" s="15" t="s">
        <v>167</v>
      </c>
      <c r="E81" s="162">
        <v>15</v>
      </c>
      <c r="F81" s="162">
        <v>18</v>
      </c>
      <c r="G81" s="162">
        <v>20</v>
      </c>
      <c r="H81" s="162">
        <v>30</v>
      </c>
      <c r="I81" s="162"/>
      <c r="J81" s="162">
        <v>41</v>
      </c>
      <c r="K81" s="162"/>
      <c r="L81" s="162"/>
      <c r="M81" s="162">
        <v>124</v>
      </c>
    </row>
    <row r="82" spans="1:13" ht="12">
      <c r="A82" s="15"/>
      <c r="B82" s="15"/>
      <c r="C82" s="15" t="s">
        <v>168</v>
      </c>
      <c r="D82" s="15" t="s">
        <v>163</v>
      </c>
      <c r="E82" s="162">
        <v>8</v>
      </c>
      <c r="F82" s="162">
        <v>9</v>
      </c>
      <c r="G82" s="162">
        <v>4</v>
      </c>
      <c r="H82" s="162">
        <v>11</v>
      </c>
      <c r="I82" s="162"/>
      <c r="J82" s="162"/>
      <c r="K82" s="162"/>
      <c r="L82" s="162"/>
      <c r="M82" s="162">
        <v>32</v>
      </c>
    </row>
    <row r="83" spans="1:13" ht="12">
      <c r="A83" s="15"/>
      <c r="B83" s="18" t="s">
        <v>169</v>
      </c>
      <c r="C83" s="19"/>
      <c r="D83" s="19"/>
      <c r="E83" s="163">
        <v>23</v>
      </c>
      <c r="F83" s="163">
        <v>27</v>
      </c>
      <c r="G83" s="163">
        <v>24</v>
      </c>
      <c r="H83" s="163">
        <v>41</v>
      </c>
      <c r="I83" s="163"/>
      <c r="J83" s="163">
        <v>41</v>
      </c>
      <c r="K83" s="163"/>
      <c r="L83" s="163"/>
      <c r="M83" s="163">
        <v>156</v>
      </c>
    </row>
    <row r="84" spans="1:13" ht="12">
      <c r="A84" s="15"/>
      <c r="B84" s="15" t="s">
        <v>170</v>
      </c>
      <c r="C84" s="15" t="s">
        <v>171</v>
      </c>
      <c r="D84" s="15" t="s">
        <v>172</v>
      </c>
      <c r="E84" s="162">
        <v>57</v>
      </c>
      <c r="F84" s="162">
        <v>63</v>
      </c>
      <c r="G84" s="162">
        <v>109</v>
      </c>
      <c r="H84" s="162">
        <v>149</v>
      </c>
      <c r="I84" s="162"/>
      <c r="J84" s="162"/>
      <c r="K84" s="162"/>
      <c r="L84" s="162"/>
      <c r="M84" s="162">
        <v>378</v>
      </c>
    </row>
    <row r="85" spans="1:13" ht="12">
      <c r="A85" s="15"/>
      <c r="B85" s="15"/>
      <c r="C85" s="15" t="s">
        <v>173</v>
      </c>
      <c r="D85" s="15" t="s">
        <v>174</v>
      </c>
      <c r="E85" s="162">
        <v>12</v>
      </c>
      <c r="F85" s="162">
        <v>45</v>
      </c>
      <c r="G85" s="162">
        <v>88</v>
      </c>
      <c r="H85" s="162">
        <v>120</v>
      </c>
      <c r="I85" s="162"/>
      <c r="J85" s="162"/>
      <c r="K85" s="162"/>
      <c r="L85" s="162"/>
      <c r="M85" s="162">
        <v>265</v>
      </c>
    </row>
    <row r="86" spans="1:13" ht="12">
      <c r="A86" s="15"/>
      <c r="B86" s="15"/>
      <c r="C86" s="15" t="s">
        <v>175</v>
      </c>
      <c r="D86" s="15" t="s">
        <v>176</v>
      </c>
      <c r="E86" s="162"/>
      <c r="F86" s="162"/>
      <c r="G86" s="162"/>
      <c r="H86" s="162"/>
      <c r="I86" s="162"/>
      <c r="J86" s="162">
        <v>69</v>
      </c>
      <c r="K86" s="162"/>
      <c r="L86" s="162"/>
      <c r="M86" s="162">
        <v>69</v>
      </c>
    </row>
    <row r="87" spans="1:13" ht="12">
      <c r="A87" s="15"/>
      <c r="B87" s="15"/>
      <c r="C87" s="15" t="s">
        <v>177</v>
      </c>
      <c r="D87" s="15" t="s">
        <v>178</v>
      </c>
      <c r="E87" s="162">
        <v>6</v>
      </c>
      <c r="F87" s="162">
        <v>10</v>
      </c>
      <c r="G87" s="162">
        <v>28</v>
      </c>
      <c r="H87" s="162">
        <v>29</v>
      </c>
      <c r="I87" s="162"/>
      <c r="J87" s="162"/>
      <c r="K87" s="162"/>
      <c r="L87" s="162"/>
      <c r="M87" s="162">
        <v>73</v>
      </c>
    </row>
    <row r="88" spans="1:13" ht="12">
      <c r="A88" s="15"/>
      <c r="B88" s="15"/>
      <c r="C88" s="15" t="s">
        <v>179</v>
      </c>
      <c r="D88" s="15" t="s">
        <v>163</v>
      </c>
      <c r="E88" s="162">
        <v>2</v>
      </c>
      <c r="F88" s="162">
        <v>7</v>
      </c>
      <c r="G88" s="162">
        <v>5</v>
      </c>
      <c r="H88" s="162">
        <v>12</v>
      </c>
      <c r="I88" s="162"/>
      <c r="J88" s="162"/>
      <c r="K88" s="162"/>
      <c r="L88" s="162"/>
      <c r="M88" s="162">
        <v>26</v>
      </c>
    </row>
    <row r="89" spans="1:13" ht="12">
      <c r="A89" s="15"/>
      <c r="B89" s="18" t="s">
        <v>180</v>
      </c>
      <c r="C89" s="19"/>
      <c r="D89" s="19"/>
      <c r="E89" s="163">
        <v>77</v>
      </c>
      <c r="F89" s="163">
        <v>125</v>
      </c>
      <c r="G89" s="163">
        <v>230</v>
      </c>
      <c r="H89" s="163">
        <v>310</v>
      </c>
      <c r="I89" s="163"/>
      <c r="J89" s="163">
        <v>69</v>
      </c>
      <c r="K89" s="163"/>
      <c r="L89" s="163"/>
      <c r="M89" s="163">
        <v>811</v>
      </c>
    </row>
    <row r="90" spans="1:13" ht="12">
      <c r="A90" s="15"/>
      <c r="B90" s="15" t="s">
        <v>181</v>
      </c>
      <c r="C90" s="15" t="s">
        <v>182</v>
      </c>
      <c r="D90" s="15" t="s">
        <v>183</v>
      </c>
      <c r="E90" s="162"/>
      <c r="F90" s="162"/>
      <c r="G90" s="162"/>
      <c r="H90" s="162"/>
      <c r="I90" s="162"/>
      <c r="J90" s="162">
        <v>29</v>
      </c>
      <c r="K90" s="162"/>
      <c r="L90" s="162"/>
      <c r="M90" s="162">
        <v>29</v>
      </c>
    </row>
    <row r="91" spans="1:13" ht="12">
      <c r="A91" s="15"/>
      <c r="B91" s="15"/>
      <c r="C91" s="15" t="s">
        <v>184</v>
      </c>
      <c r="D91" s="15" t="s">
        <v>185</v>
      </c>
      <c r="E91" s="162"/>
      <c r="F91" s="162"/>
      <c r="G91" s="162"/>
      <c r="H91" s="162"/>
      <c r="I91" s="162"/>
      <c r="J91" s="162">
        <v>3</v>
      </c>
      <c r="K91" s="162"/>
      <c r="L91" s="162"/>
      <c r="M91" s="162">
        <v>3</v>
      </c>
    </row>
    <row r="92" spans="1:13" ht="12">
      <c r="A92" s="15"/>
      <c r="B92" s="15"/>
      <c r="C92" s="15" t="s">
        <v>186</v>
      </c>
      <c r="D92" s="15" t="s">
        <v>187</v>
      </c>
      <c r="E92" s="162"/>
      <c r="F92" s="162"/>
      <c r="G92" s="162"/>
      <c r="H92" s="162"/>
      <c r="I92" s="162"/>
      <c r="J92" s="162">
        <v>5</v>
      </c>
      <c r="K92" s="162"/>
      <c r="L92" s="162"/>
      <c r="M92" s="162">
        <v>5</v>
      </c>
    </row>
    <row r="93" spans="1:13" ht="12">
      <c r="A93" s="15"/>
      <c r="B93" s="15"/>
      <c r="C93" s="15" t="s">
        <v>188</v>
      </c>
      <c r="D93" s="15" t="s">
        <v>189</v>
      </c>
      <c r="E93" s="162">
        <v>6</v>
      </c>
      <c r="F93" s="162">
        <v>12</v>
      </c>
      <c r="G93" s="162">
        <v>25</v>
      </c>
      <c r="H93" s="162">
        <v>71</v>
      </c>
      <c r="I93" s="162"/>
      <c r="J93" s="162"/>
      <c r="K93" s="162"/>
      <c r="L93" s="162"/>
      <c r="M93" s="162">
        <v>114</v>
      </c>
    </row>
    <row r="94" spans="1:13" ht="12">
      <c r="A94" s="15"/>
      <c r="B94" s="18" t="s">
        <v>190</v>
      </c>
      <c r="C94" s="19"/>
      <c r="D94" s="19"/>
      <c r="E94" s="163">
        <v>6</v>
      </c>
      <c r="F94" s="163">
        <v>12</v>
      </c>
      <c r="G94" s="163">
        <v>25</v>
      </c>
      <c r="H94" s="163">
        <v>71</v>
      </c>
      <c r="I94" s="163"/>
      <c r="J94" s="163">
        <v>37</v>
      </c>
      <c r="K94" s="163"/>
      <c r="L94" s="163"/>
      <c r="M94" s="163">
        <v>151</v>
      </c>
    </row>
    <row r="95" spans="1:13" ht="12">
      <c r="A95" s="15"/>
      <c r="B95" s="15" t="s">
        <v>191</v>
      </c>
      <c r="C95" s="15" t="s">
        <v>192</v>
      </c>
      <c r="D95" s="15" t="s">
        <v>193</v>
      </c>
      <c r="E95" s="162"/>
      <c r="F95" s="162"/>
      <c r="G95" s="162"/>
      <c r="H95" s="162"/>
      <c r="I95" s="162"/>
      <c r="J95" s="162"/>
      <c r="K95" s="162"/>
      <c r="L95" s="162">
        <v>82</v>
      </c>
      <c r="M95" s="162">
        <v>82</v>
      </c>
    </row>
    <row r="96" spans="1:13" ht="12">
      <c r="A96" s="15"/>
      <c r="B96" s="15"/>
      <c r="C96" s="15" t="s">
        <v>194</v>
      </c>
      <c r="D96" s="15" t="s">
        <v>195</v>
      </c>
      <c r="E96" s="162"/>
      <c r="F96" s="162"/>
      <c r="G96" s="162"/>
      <c r="H96" s="162"/>
      <c r="I96" s="162"/>
      <c r="J96" s="162">
        <v>4</v>
      </c>
      <c r="K96" s="162"/>
      <c r="L96" s="162"/>
      <c r="M96" s="162">
        <v>4</v>
      </c>
    </row>
    <row r="97" spans="1:13" ht="12">
      <c r="A97" s="15"/>
      <c r="B97" s="15"/>
      <c r="C97" s="15" t="s">
        <v>196</v>
      </c>
      <c r="D97" s="15" t="s">
        <v>197</v>
      </c>
      <c r="E97" s="162"/>
      <c r="F97" s="162"/>
      <c r="G97" s="162"/>
      <c r="H97" s="162"/>
      <c r="I97" s="162"/>
      <c r="J97" s="162">
        <v>2</v>
      </c>
      <c r="K97" s="162"/>
      <c r="L97" s="162"/>
      <c r="M97" s="162">
        <v>2</v>
      </c>
    </row>
    <row r="98" spans="1:13" ht="12">
      <c r="A98" s="15"/>
      <c r="B98" s="15"/>
      <c r="C98" s="15" t="s">
        <v>198</v>
      </c>
      <c r="D98" s="15" t="s">
        <v>199</v>
      </c>
      <c r="E98" s="162"/>
      <c r="F98" s="162"/>
      <c r="G98" s="162"/>
      <c r="H98" s="162"/>
      <c r="I98" s="162"/>
      <c r="J98" s="162">
        <v>4</v>
      </c>
      <c r="K98" s="162"/>
      <c r="L98" s="162"/>
      <c r="M98" s="162">
        <v>4</v>
      </c>
    </row>
    <row r="99" spans="1:13" ht="12">
      <c r="A99" s="15"/>
      <c r="B99" s="15"/>
      <c r="C99" s="15" t="s">
        <v>200</v>
      </c>
      <c r="D99" s="15" t="s">
        <v>201</v>
      </c>
      <c r="E99" s="162">
        <v>29</v>
      </c>
      <c r="F99" s="162">
        <v>38</v>
      </c>
      <c r="G99" s="162">
        <v>68</v>
      </c>
      <c r="H99" s="162">
        <v>95</v>
      </c>
      <c r="I99" s="162"/>
      <c r="J99" s="162">
        <v>56</v>
      </c>
      <c r="K99" s="162"/>
      <c r="L99" s="162"/>
      <c r="M99" s="162">
        <v>286</v>
      </c>
    </row>
    <row r="100" spans="1:13" ht="12">
      <c r="A100" s="15"/>
      <c r="B100" s="15"/>
      <c r="C100" s="15" t="s">
        <v>202</v>
      </c>
      <c r="D100" s="15" t="s">
        <v>203</v>
      </c>
      <c r="E100" s="162">
        <v>1</v>
      </c>
      <c r="F100" s="162">
        <v>7</v>
      </c>
      <c r="G100" s="162">
        <v>1</v>
      </c>
      <c r="H100" s="162">
        <v>7</v>
      </c>
      <c r="I100" s="162"/>
      <c r="J100" s="162"/>
      <c r="K100" s="162"/>
      <c r="L100" s="162"/>
      <c r="M100" s="162">
        <v>16</v>
      </c>
    </row>
    <row r="101" spans="1:13" ht="12">
      <c r="A101" s="15"/>
      <c r="B101" s="15"/>
      <c r="C101" s="15" t="s">
        <v>204</v>
      </c>
      <c r="D101" s="15" t="s">
        <v>163</v>
      </c>
      <c r="E101" s="162">
        <v>69</v>
      </c>
      <c r="F101" s="162">
        <v>80</v>
      </c>
      <c r="G101" s="162">
        <v>81</v>
      </c>
      <c r="H101" s="162">
        <v>138</v>
      </c>
      <c r="I101" s="162"/>
      <c r="J101" s="162"/>
      <c r="K101" s="162"/>
      <c r="L101" s="162"/>
      <c r="M101" s="162">
        <v>368</v>
      </c>
    </row>
    <row r="102" spans="1:13" ht="12">
      <c r="A102" s="15"/>
      <c r="B102" s="18" t="s">
        <v>205</v>
      </c>
      <c r="C102" s="19"/>
      <c r="D102" s="19"/>
      <c r="E102" s="163">
        <v>99</v>
      </c>
      <c r="F102" s="163">
        <v>125</v>
      </c>
      <c r="G102" s="163">
        <v>150</v>
      </c>
      <c r="H102" s="163">
        <v>240</v>
      </c>
      <c r="I102" s="163"/>
      <c r="J102" s="163">
        <v>66</v>
      </c>
      <c r="K102" s="163"/>
      <c r="L102" s="163">
        <v>82</v>
      </c>
      <c r="M102" s="163">
        <v>762</v>
      </c>
    </row>
    <row r="103" spans="1:13" ht="12">
      <c r="A103" s="15"/>
      <c r="B103" s="15" t="s">
        <v>206</v>
      </c>
      <c r="C103" s="15" t="s">
        <v>207</v>
      </c>
      <c r="D103" s="15" t="s">
        <v>208</v>
      </c>
      <c r="E103" s="162">
        <v>1</v>
      </c>
      <c r="F103" s="162"/>
      <c r="G103" s="162">
        <v>4</v>
      </c>
      <c r="H103" s="162">
        <v>5</v>
      </c>
      <c r="I103" s="162"/>
      <c r="J103" s="162"/>
      <c r="K103" s="162"/>
      <c r="L103" s="162"/>
      <c r="M103" s="162">
        <v>10</v>
      </c>
    </row>
    <row r="104" spans="1:13" ht="12">
      <c r="A104" s="15"/>
      <c r="B104" s="15"/>
      <c r="C104" s="15" t="s">
        <v>209</v>
      </c>
      <c r="D104" s="15" t="s">
        <v>163</v>
      </c>
      <c r="E104" s="162">
        <v>1</v>
      </c>
      <c r="F104" s="162">
        <v>1</v>
      </c>
      <c r="G104" s="162">
        <v>3</v>
      </c>
      <c r="H104" s="162">
        <v>6</v>
      </c>
      <c r="I104" s="162"/>
      <c r="J104" s="162"/>
      <c r="K104" s="162"/>
      <c r="L104" s="162"/>
      <c r="M104" s="162">
        <v>11</v>
      </c>
    </row>
    <row r="105" spans="1:13" ht="12">
      <c r="A105" s="15"/>
      <c r="B105" s="15"/>
      <c r="C105" s="15" t="s">
        <v>210</v>
      </c>
      <c r="D105" s="15" t="s">
        <v>211</v>
      </c>
      <c r="E105" s="162">
        <v>1</v>
      </c>
      <c r="F105" s="162">
        <v>2</v>
      </c>
      <c r="G105" s="162">
        <v>3</v>
      </c>
      <c r="H105" s="162">
        <v>1</v>
      </c>
      <c r="I105" s="162"/>
      <c r="J105" s="162"/>
      <c r="K105" s="162"/>
      <c r="L105" s="162"/>
      <c r="M105" s="162">
        <v>7</v>
      </c>
    </row>
    <row r="106" spans="1:13" ht="12">
      <c r="A106" s="15"/>
      <c r="B106" s="15"/>
      <c r="C106" s="15" t="s">
        <v>212</v>
      </c>
      <c r="D106" s="15" t="s">
        <v>163</v>
      </c>
      <c r="E106" s="162">
        <v>1</v>
      </c>
      <c r="F106" s="162"/>
      <c r="G106" s="162">
        <v>1</v>
      </c>
      <c r="H106" s="162">
        <v>3</v>
      </c>
      <c r="I106" s="162"/>
      <c r="J106" s="162"/>
      <c r="K106" s="162"/>
      <c r="L106" s="162"/>
      <c r="M106" s="162">
        <v>5</v>
      </c>
    </row>
    <row r="107" spans="1:13" ht="12">
      <c r="A107" s="15"/>
      <c r="B107" s="15"/>
      <c r="C107" s="15" t="s">
        <v>213</v>
      </c>
      <c r="D107" s="15" t="s">
        <v>214</v>
      </c>
      <c r="E107" s="162"/>
      <c r="F107" s="162"/>
      <c r="G107" s="162"/>
      <c r="H107" s="162"/>
      <c r="I107" s="162"/>
      <c r="J107" s="162">
        <v>27</v>
      </c>
      <c r="K107" s="162"/>
      <c r="L107" s="162"/>
      <c r="M107" s="162">
        <v>27</v>
      </c>
    </row>
    <row r="108" spans="1:13" ht="12">
      <c r="A108" s="15"/>
      <c r="B108" s="15"/>
      <c r="C108" s="15" t="s">
        <v>215</v>
      </c>
      <c r="D108" s="15" t="s">
        <v>216</v>
      </c>
      <c r="E108" s="162">
        <v>1</v>
      </c>
      <c r="F108" s="162">
        <v>5</v>
      </c>
      <c r="G108" s="162">
        <v>10</v>
      </c>
      <c r="H108" s="162">
        <v>21</v>
      </c>
      <c r="I108" s="162"/>
      <c r="J108" s="162"/>
      <c r="K108" s="162"/>
      <c r="L108" s="162"/>
      <c r="M108" s="162">
        <v>37</v>
      </c>
    </row>
    <row r="109" spans="1:13" ht="12">
      <c r="A109" s="15"/>
      <c r="B109" s="15"/>
      <c r="C109" s="15" t="s">
        <v>217</v>
      </c>
      <c r="D109" s="15" t="s">
        <v>163</v>
      </c>
      <c r="E109" s="162">
        <v>10</v>
      </c>
      <c r="F109" s="162">
        <v>14</v>
      </c>
      <c r="G109" s="162">
        <v>19</v>
      </c>
      <c r="H109" s="162">
        <v>28</v>
      </c>
      <c r="I109" s="162"/>
      <c r="J109" s="162"/>
      <c r="K109" s="162"/>
      <c r="L109" s="162"/>
      <c r="M109" s="162">
        <v>71</v>
      </c>
    </row>
    <row r="110" spans="1:13" ht="12">
      <c r="A110" s="15"/>
      <c r="B110" s="18" t="s">
        <v>218</v>
      </c>
      <c r="C110" s="19"/>
      <c r="D110" s="19"/>
      <c r="E110" s="163">
        <v>15</v>
      </c>
      <c r="F110" s="163">
        <v>22</v>
      </c>
      <c r="G110" s="163">
        <v>40</v>
      </c>
      <c r="H110" s="163">
        <v>64</v>
      </c>
      <c r="I110" s="163"/>
      <c r="J110" s="163">
        <v>27</v>
      </c>
      <c r="K110" s="163"/>
      <c r="L110" s="163"/>
      <c r="M110" s="163">
        <v>168</v>
      </c>
    </row>
    <row r="111" spans="1:13" ht="12">
      <c r="A111" s="15"/>
      <c r="B111" s="15" t="s">
        <v>219</v>
      </c>
      <c r="C111" s="15" t="s">
        <v>220</v>
      </c>
      <c r="D111" s="15" t="s">
        <v>221</v>
      </c>
      <c r="E111" s="162">
        <v>10</v>
      </c>
      <c r="F111" s="162">
        <v>4</v>
      </c>
      <c r="G111" s="162">
        <v>9</v>
      </c>
      <c r="H111" s="162">
        <v>10</v>
      </c>
      <c r="I111" s="162"/>
      <c r="J111" s="162"/>
      <c r="K111" s="162"/>
      <c r="L111" s="162"/>
      <c r="M111" s="162">
        <v>33</v>
      </c>
    </row>
    <row r="112" spans="1:13" ht="12">
      <c r="A112" s="15"/>
      <c r="B112" s="15"/>
      <c r="C112" s="15" t="s">
        <v>222</v>
      </c>
      <c r="D112" s="15" t="s">
        <v>223</v>
      </c>
      <c r="E112" s="162">
        <v>3</v>
      </c>
      <c r="F112" s="162">
        <v>6</v>
      </c>
      <c r="G112" s="162">
        <v>2</v>
      </c>
      <c r="H112" s="162">
        <v>8</v>
      </c>
      <c r="I112" s="162"/>
      <c r="J112" s="162"/>
      <c r="K112" s="162"/>
      <c r="L112" s="162"/>
      <c r="M112" s="162">
        <v>19</v>
      </c>
    </row>
    <row r="113" spans="1:13" ht="12">
      <c r="A113" s="15"/>
      <c r="B113" s="15"/>
      <c r="C113" s="15" t="s">
        <v>224</v>
      </c>
      <c r="D113" s="15" t="s">
        <v>225</v>
      </c>
      <c r="E113" s="162"/>
      <c r="F113" s="162"/>
      <c r="G113" s="162"/>
      <c r="H113" s="162">
        <v>3</v>
      </c>
      <c r="I113" s="162"/>
      <c r="J113" s="162"/>
      <c r="K113" s="162"/>
      <c r="L113" s="162"/>
      <c r="M113" s="162">
        <v>3</v>
      </c>
    </row>
    <row r="114" spans="1:13" ht="12">
      <c r="A114" s="15"/>
      <c r="B114" s="15"/>
      <c r="C114" s="15" t="s">
        <v>226</v>
      </c>
      <c r="D114" s="15" t="s">
        <v>227</v>
      </c>
      <c r="E114" s="162"/>
      <c r="F114" s="162"/>
      <c r="G114" s="162"/>
      <c r="H114" s="162">
        <v>4</v>
      </c>
      <c r="I114" s="162"/>
      <c r="J114" s="162"/>
      <c r="K114" s="162"/>
      <c r="L114" s="162"/>
      <c r="M114" s="162">
        <v>4</v>
      </c>
    </row>
    <row r="115" spans="1:13" ht="12">
      <c r="A115" s="15"/>
      <c r="B115" s="15"/>
      <c r="C115" s="15" t="s">
        <v>228</v>
      </c>
      <c r="D115" s="15" t="s">
        <v>229</v>
      </c>
      <c r="E115" s="162"/>
      <c r="F115" s="162"/>
      <c r="G115" s="162">
        <v>3</v>
      </c>
      <c r="H115" s="162">
        <v>7</v>
      </c>
      <c r="I115" s="162"/>
      <c r="J115" s="162"/>
      <c r="K115" s="162"/>
      <c r="L115" s="162"/>
      <c r="M115" s="162">
        <v>10</v>
      </c>
    </row>
    <row r="116" spans="1:13" ht="12">
      <c r="A116" s="15"/>
      <c r="B116" s="15"/>
      <c r="C116" s="15" t="s">
        <v>230</v>
      </c>
      <c r="D116" s="15" t="s">
        <v>163</v>
      </c>
      <c r="E116" s="162">
        <v>1</v>
      </c>
      <c r="F116" s="162">
        <v>2</v>
      </c>
      <c r="G116" s="162">
        <v>4</v>
      </c>
      <c r="H116" s="162">
        <v>14</v>
      </c>
      <c r="I116" s="162"/>
      <c r="J116" s="162"/>
      <c r="K116" s="162"/>
      <c r="L116" s="162"/>
      <c r="M116" s="162">
        <v>21</v>
      </c>
    </row>
    <row r="117" spans="1:13" ht="12">
      <c r="A117" s="15"/>
      <c r="B117" s="15"/>
      <c r="C117" s="15" t="s">
        <v>231</v>
      </c>
      <c r="D117" s="15" t="s">
        <v>232</v>
      </c>
      <c r="E117" s="162"/>
      <c r="F117" s="162"/>
      <c r="G117" s="162"/>
      <c r="H117" s="162"/>
      <c r="I117" s="162"/>
      <c r="J117" s="162">
        <v>16</v>
      </c>
      <c r="K117" s="162"/>
      <c r="L117" s="162"/>
      <c r="M117" s="162">
        <v>16</v>
      </c>
    </row>
    <row r="118" spans="1:13" ht="12">
      <c r="A118" s="15"/>
      <c r="B118" s="18" t="s">
        <v>233</v>
      </c>
      <c r="C118" s="19"/>
      <c r="D118" s="19"/>
      <c r="E118" s="163">
        <v>14</v>
      </c>
      <c r="F118" s="163">
        <v>12</v>
      </c>
      <c r="G118" s="163">
        <v>18</v>
      </c>
      <c r="H118" s="163">
        <v>46</v>
      </c>
      <c r="I118" s="163"/>
      <c r="J118" s="163">
        <v>16</v>
      </c>
      <c r="K118" s="163"/>
      <c r="L118" s="163"/>
      <c r="M118" s="163">
        <v>106</v>
      </c>
    </row>
    <row r="119" spans="1:13" ht="12">
      <c r="A119" s="15"/>
      <c r="B119" s="15" t="s">
        <v>234</v>
      </c>
      <c r="C119" s="15" t="s">
        <v>235</v>
      </c>
      <c r="D119" s="15" t="s">
        <v>236</v>
      </c>
      <c r="E119" s="162">
        <v>20</v>
      </c>
      <c r="F119" s="162">
        <v>19</v>
      </c>
      <c r="G119" s="162">
        <v>45</v>
      </c>
      <c r="H119" s="162">
        <v>44</v>
      </c>
      <c r="I119" s="162"/>
      <c r="J119" s="162"/>
      <c r="K119" s="162"/>
      <c r="L119" s="162"/>
      <c r="M119" s="162">
        <v>128</v>
      </c>
    </row>
    <row r="120" spans="1:13" ht="12">
      <c r="A120" s="15"/>
      <c r="B120" s="15"/>
      <c r="C120" s="15" t="s">
        <v>237</v>
      </c>
      <c r="D120" s="15" t="s">
        <v>163</v>
      </c>
      <c r="E120" s="162"/>
      <c r="F120" s="162"/>
      <c r="G120" s="162"/>
      <c r="H120" s="162">
        <v>18</v>
      </c>
      <c r="I120" s="162"/>
      <c r="J120" s="162"/>
      <c r="K120" s="162"/>
      <c r="L120" s="162"/>
      <c r="M120" s="162">
        <v>18</v>
      </c>
    </row>
    <row r="121" spans="1:13" ht="12">
      <c r="A121" s="15"/>
      <c r="B121" s="15"/>
      <c r="C121" s="15" t="s">
        <v>238</v>
      </c>
      <c r="D121" s="15" t="s">
        <v>239</v>
      </c>
      <c r="E121" s="162">
        <v>6</v>
      </c>
      <c r="F121" s="162">
        <v>13</v>
      </c>
      <c r="G121" s="162">
        <v>33</v>
      </c>
      <c r="H121" s="162">
        <v>63</v>
      </c>
      <c r="I121" s="162"/>
      <c r="J121" s="162">
        <v>48</v>
      </c>
      <c r="K121" s="162"/>
      <c r="L121" s="162"/>
      <c r="M121" s="162">
        <v>163</v>
      </c>
    </row>
    <row r="122" spans="1:13" ht="12">
      <c r="A122" s="15"/>
      <c r="B122" s="15"/>
      <c r="C122" s="15" t="s">
        <v>240</v>
      </c>
      <c r="D122" s="15" t="s">
        <v>163</v>
      </c>
      <c r="E122" s="162">
        <v>45</v>
      </c>
      <c r="F122" s="162">
        <v>73</v>
      </c>
      <c r="G122" s="162">
        <v>95</v>
      </c>
      <c r="H122" s="162">
        <v>103</v>
      </c>
      <c r="I122" s="162"/>
      <c r="J122" s="162"/>
      <c r="K122" s="162"/>
      <c r="L122" s="162"/>
      <c r="M122" s="162">
        <v>316</v>
      </c>
    </row>
    <row r="123" spans="1:13" ht="12">
      <c r="A123" s="15"/>
      <c r="B123" s="18" t="s">
        <v>241</v>
      </c>
      <c r="C123" s="19"/>
      <c r="D123" s="19"/>
      <c r="E123" s="163">
        <v>71</v>
      </c>
      <c r="F123" s="163">
        <v>105</v>
      </c>
      <c r="G123" s="163">
        <v>173</v>
      </c>
      <c r="H123" s="163">
        <v>228</v>
      </c>
      <c r="I123" s="163"/>
      <c r="J123" s="163">
        <v>48</v>
      </c>
      <c r="K123" s="163"/>
      <c r="L123" s="163"/>
      <c r="M123" s="163">
        <v>625</v>
      </c>
    </row>
    <row r="124" spans="1:13" ht="12">
      <c r="A124" s="15"/>
      <c r="B124" s="15" t="s">
        <v>242</v>
      </c>
      <c r="C124" s="15" t="s">
        <v>243</v>
      </c>
      <c r="D124" s="15" t="s">
        <v>244</v>
      </c>
      <c r="E124" s="162"/>
      <c r="F124" s="162"/>
      <c r="G124" s="162"/>
      <c r="H124" s="162"/>
      <c r="I124" s="162"/>
      <c r="J124" s="162"/>
      <c r="K124" s="162"/>
      <c r="L124" s="162">
        <v>22</v>
      </c>
      <c r="M124" s="162">
        <v>22</v>
      </c>
    </row>
    <row r="125" spans="1:13" ht="12">
      <c r="A125" s="15"/>
      <c r="B125" s="15"/>
      <c r="C125" s="15" t="s">
        <v>245</v>
      </c>
      <c r="D125" s="15" t="s">
        <v>246</v>
      </c>
      <c r="E125" s="162">
        <v>16</v>
      </c>
      <c r="F125" s="162">
        <v>9</v>
      </c>
      <c r="G125" s="162">
        <v>11</v>
      </c>
      <c r="H125" s="162">
        <v>18</v>
      </c>
      <c r="I125" s="162"/>
      <c r="J125" s="162">
        <v>32</v>
      </c>
      <c r="K125" s="162"/>
      <c r="L125" s="162"/>
      <c r="M125" s="162">
        <v>86</v>
      </c>
    </row>
    <row r="126" spans="1:13" ht="12">
      <c r="A126" s="15"/>
      <c r="B126" s="15"/>
      <c r="C126" s="15" t="s">
        <v>247</v>
      </c>
      <c r="D126" s="15" t="s">
        <v>248</v>
      </c>
      <c r="E126" s="162">
        <v>17</v>
      </c>
      <c r="F126" s="162">
        <v>11</v>
      </c>
      <c r="G126" s="162">
        <v>15</v>
      </c>
      <c r="H126" s="162">
        <v>11</v>
      </c>
      <c r="I126" s="162"/>
      <c r="J126" s="162"/>
      <c r="K126" s="162"/>
      <c r="L126" s="162"/>
      <c r="M126" s="162">
        <v>54</v>
      </c>
    </row>
    <row r="127" spans="1:13" ht="12">
      <c r="A127" s="15"/>
      <c r="B127" s="15"/>
      <c r="C127" s="15" t="s">
        <v>249</v>
      </c>
      <c r="D127" s="15" t="s">
        <v>250</v>
      </c>
      <c r="E127" s="162"/>
      <c r="F127" s="162"/>
      <c r="G127" s="162">
        <v>1</v>
      </c>
      <c r="H127" s="162"/>
      <c r="I127" s="162"/>
      <c r="J127" s="162"/>
      <c r="K127" s="162"/>
      <c r="L127" s="162"/>
      <c r="M127" s="162">
        <v>1</v>
      </c>
    </row>
    <row r="128" spans="1:13" ht="12">
      <c r="A128" s="15"/>
      <c r="B128" s="15"/>
      <c r="C128" s="15" t="s">
        <v>251</v>
      </c>
      <c r="D128" s="15" t="s">
        <v>163</v>
      </c>
      <c r="E128" s="162">
        <v>73</v>
      </c>
      <c r="F128" s="162">
        <v>57</v>
      </c>
      <c r="G128" s="162">
        <v>59</v>
      </c>
      <c r="H128" s="162">
        <v>71</v>
      </c>
      <c r="I128" s="162"/>
      <c r="J128" s="162"/>
      <c r="K128" s="162"/>
      <c r="L128" s="162"/>
      <c r="M128" s="162">
        <v>260</v>
      </c>
    </row>
    <row r="129" spans="1:13" ht="12">
      <c r="A129" s="15"/>
      <c r="B129" s="15"/>
      <c r="C129" s="15" t="s">
        <v>252</v>
      </c>
      <c r="D129" s="15" t="s">
        <v>253</v>
      </c>
      <c r="E129" s="162"/>
      <c r="F129" s="162"/>
      <c r="G129" s="162"/>
      <c r="H129" s="162"/>
      <c r="I129" s="162"/>
      <c r="J129" s="162">
        <v>7</v>
      </c>
      <c r="K129" s="162"/>
      <c r="L129" s="162"/>
      <c r="M129" s="162">
        <v>7</v>
      </c>
    </row>
    <row r="130" spans="1:13" ht="12">
      <c r="A130" s="15"/>
      <c r="B130" s="18" t="s">
        <v>254</v>
      </c>
      <c r="C130" s="19"/>
      <c r="D130" s="19"/>
      <c r="E130" s="163">
        <v>106</v>
      </c>
      <c r="F130" s="163">
        <v>77</v>
      </c>
      <c r="G130" s="163">
        <v>86</v>
      </c>
      <c r="H130" s="163">
        <v>100</v>
      </c>
      <c r="I130" s="163"/>
      <c r="J130" s="163">
        <v>39</v>
      </c>
      <c r="K130" s="163"/>
      <c r="L130" s="163">
        <v>22</v>
      </c>
      <c r="M130" s="163">
        <v>430</v>
      </c>
    </row>
    <row r="131" spans="1:13" ht="12">
      <c r="A131" s="15"/>
      <c r="B131" s="15" t="s">
        <v>255</v>
      </c>
      <c r="C131" s="15" t="s">
        <v>256</v>
      </c>
      <c r="D131" s="15" t="s">
        <v>257</v>
      </c>
      <c r="E131" s="162">
        <v>2</v>
      </c>
      <c r="F131" s="162">
        <v>5</v>
      </c>
      <c r="G131" s="162">
        <v>10</v>
      </c>
      <c r="H131" s="162">
        <v>21</v>
      </c>
      <c r="I131" s="162"/>
      <c r="J131" s="162"/>
      <c r="K131" s="162"/>
      <c r="L131" s="162"/>
      <c r="M131" s="162">
        <v>38</v>
      </c>
    </row>
    <row r="132" spans="1:13" ht="12">
      <c r="A132" s="15"/>
      <c r="B132" s="18" t="s">
        <v>258</v>
      </c>
      <c r="C132" s="19"/>
      <c r="D132" s="19"/>
      <c r="E132" s="163">
        <v>2</v>
      </c>
      <c r="F132" s="163">
        <v>5</v>
      </c>
      <c r="G132" s="163">
        <v>10</v>
      </c>
      <c r="H132" s="163">
        <v>21</v>
      </c>
      <c r="I132" s="163"/>
      <c r="J132" s="163"/>
      <c r="K132" s="163"/>
      <c r="L132" s="163"/>
      <c r="M132" s="163">
        <v>38</v>
      </c>
    </row>
    <row r="133" spans="1:13" ht="12">
      <c r="A133" s="15"/>
      <c r="B133" s="15" t="s">
        <v>259</v>
      </c>
      <c r="C133" s="15" t="s">
        <v>260</v>
      </c>
      <c r="D133" s="15" t="s">
        <v>261</v>
      </c>
      <c r="E133" s="162">
        <v>3</v>
      </c>
      <c r="F133" s="162">
        <v>2</v>
      </c>
      <c r="G133" s="162">
        <v>12</v>
      </c>
      <c r="H133" s="162">
        <v>17</v>
      </c>
      <c r="I133" s="162"/>
      <c r="J133" s="162"/>
      <c r="K133" s="162"/>
      <c r="L133" s="162"/>
      <c r="M133" s="162">
        <v>34</v>
      </c>
    </row>
    <row r="134" spans="1:13" ht="12">
      <c r="A134" s="15"/>
      <c r="B134" s="15"/>
      <c r="C134" s="15" t="s">
        <v>262</v>
      </c>
      <c r="D134" s="15" t="s">
        <v>263</v>
      </c>
      <c r="E134" s="162">
        <v>1</v>
      </c>
      <c r="F134" s="162"/>
      <c r="G134" s="162">
        <v>3</v>
      </c>
      <c r="H134" s="162">
        <v>2</v>
      </c>
      <c r="I134" s="162"/>
      <c r="J134" s="162"/>
      <c r="K134" s="162"/>
      <c r="L134" s="162"/>
      <c r="M134" s="162">
        <v>6</v>
      </c>
    </row>
    <row r="135" spans="1:13" ht="12">
      <c r="A135" s="15"/>
      <c r="B135" s="15"/>
      <c r="C135" s="15" t="s">
        <v>264</v>
      </c>
      <c r="D135" s="15" t="s">
        <v>265</v>
      </c>
      <c r="E135" s="162">
        <v>16</v>
      </c>
      <c r="F135" s="162">
        <v>11</v>
      </c>
      <c r="G135" s="162">
        <v>7</v>
      </c>
      <c r="H135" s="162">
        <v>2</v>
      </c>
      <c r="I135" s="162"/>
      <c r="J135" s="162"/>
      <c r="K135" s="162"/>
      <c r="L135" s="162"/>
      <c r="M135" s="162">
        <v>36</v>
      </c>
    </row>
    <row r="136" spans="1:13" ht="12">
      <c r="A136" s="15"/>
      <c r="B136" s="15"/>
      <c r="C136" s="15" t="s">
        <v>266</v>
      </c>
      <c r="D136" s="15" t="s">
        <v>163</v>
      </c>
      <c r="E136" s="162">
        <v>5</v>
      </c>
      <c r="F136" s="162">
        <v>4</v>
      </c>
      <c r="G136" s="162">
        <v>5</v>
      </c>
      <c r="H136" s="162">
        <v>11</v>
      </c>
      <c r="I136" s="162"/>
      <c r="J136" s="162"/>
      <c r="K136" s="162"/>
      <c r="L136" s="162"/>
      <c r="M136" s="162">
        <v>25</v>
      </c>
    </row>
    <row r="137" spans="1:13" ht="12">
      <c r="A137" s="15"/>
      <c r="B137" s="18" t="s">
        <v>267</v>
      </c>
      <c r="C137" s="19"/>
      <c r="D137" s="19"/>
      <c r="E137" s="163">
        <v>25</v>
      </c>
      <c r="F137" s="163">
        <v>17</v>
      </c>
      <c r="G137" s="163">
        <v>27</v>
      </c>
      <c r="H137" s="163">
        <v>32</v>
      </c>
      <c r="I137" s="163"/>
      <c r="J137" s="163"/>
      <c r="K137" s="163"/>
      <c r="L137" s="163"/>
      <c r="M137" s="163">
        <v>101</v>
      </c>
    </row>
    <row r="138" spans="1:13" ht="12">
      <c r="A138" s="15"/>
      <c r="B138" s="15" t="s">
        <v>268</v>
      </c>
      <c r="C138" s="15" t="s">
        <v>269</v>
      </c>
      <c r="D138" s="15" t="s">
        <v>270</v>
      </c>
      <c r="E138" s="162">
        <v>42</v>
      </c>
      <c r="F138" s="162">
        <v>63</v>
      </c>
      <c r="G138" s="162">
        <v>111</v>
      </c>
      <c r="H138" s="162">
        <v>125</v>
      </c>
      <c r="I138" s="162"/>
      <c r="J138" s="162">
        <v>17</v>
      </c>
      <c r="K138" s="162"/>
      <c r="L138" s="162"/>
      <c r="M138" s="162">
        <v>358</v>
      </c>
    </row>
    <row r="139" spans="1:13" ht="12">
      <c r="A139" s="15"/>
      <c r="B139" s="15"/>
      <c r="C139" s="15" t="s">
        <v>271</v>
      </c>
      <c r="D139" s="15" t="s">
        <v>272</v>
      </c>
      <c r="E139" s="162">
        <v>1</v>
      </c>
      <c r="F139" s="162">
        <v>1</v>
      </c>
      <c r="G139" s="162">
        <v>3</v>
      </c>
      <c r="H139" s="162">
        <v>2</v>
      </c>
      <c r="I139" s="162"/>
      <c r="J139" s="162">
        <v>4</v>
      </c>
      <c r="K139" s="162"/>
      <c r="L139" s="162"/>
      <c r="M139" s="162">
        <v>11</v>
      </c>
    </row>
    <row r="140" spans="1:13" ht="12">
      <c r="A140" s="15"/>
      <c r="B140" s="15"/>
      <c r="C140" s="15" t="s">
        <v>273</v>
      </c>
      <c r="D140" s="15" t="s">
        <v>274</v>
      </c>
      <c r="E140" s="162"/>
      <c r="F140" s="162"/>
      <c r="G140" s="162"/>
      <c r="H140" s="162"/>
      <c r="I140" s="162"/>
      <c r="J140" s="162">
        <v>13</v>
      </c>
      <c r="K140" s="162"/>
      <c r="L140" s="162"/>
      <c r="M140" s="162">
        <v>13</v>
      </c>
    </row>
    <row r="141" spans="1:13" ht="12">
      <c r="A141" s="15"/>
      <c r="B141" s="15"/>
      <c r="C141" s="15" t="s">
        <v>275</v>
      </c>
      <c r="D141" s="15" t="s">
        <v>276</v>
      </c>
      <c r="E141" s="162"/>
      <c r="F141" s="162"/>
      <c r="G141" s="162"/>
      <c r="H141" s="162"/>
      <c r="I141" s="162"/>
      <c r="J141" s="162">
        <v>7</v>
      </c>
      <c r="K141" s="162"/>
      <c r="L141" s="162"/>
      <c r="M141" s="162">
        <v>7</v>
      </c>
    </row>
    <row r="142" spans="1:13" ht="12">
      <c r="A142" s="15"/>
      <c r="B142" s="15"/>
      <c r="C142" s="15" t="s">
        <v>277</v>
      </c>
      <c r="D142" s="15" t="s">
        <v>278</v>
      </c>
      <c r="E142" s="162">
        <v>3</v>
      </c>
      <c r="F142" s="162">
        <v>3</v>
      </c>
      <c r="G142" s="162">
        <v>2</v>
      </c>
      <c r="H142" s="162">
        <v>3</v>
      </c>
      <c r="I142" s="162"/>
      <c r="J142" s="162"/>
      <c r="K142" s="162"/>
      <c r="L142" s="162"/>
      <c r="M142" s="162">
        <v>11</v>
      </c>
    </row>
    <row r="143" spans="1:13" ht="12">
      <c r="A143" s="15"/>
      <c r="B143" s="18" t="s">
        <v>279</v>
      </c>
      <c r="C143" s="19"/>
      <c r="D143" s="19"/>
      <c r="E143" s="163">
        <v>46</v>
      </c>
      <c r="F143" s="163">
        <v>67</v>
      </c>
      <c r="G143" s="163">
        <v>116</v>
      </c>
      <c r="H143" s="163">
        <v>130</v>
      </c>
      <c r="I143" s="163"/>
      <c r="J143" s="163">
        <v>41</v>
      </c>
      <c r="K143" s="163"/>
      <c r="L143" s="163"/>
      <c r="M143" s="163">
        <v>400</v>
      </c>
    </row>
    <row r="144" spans="1:13" ht="12">
      <c r="A144" s="15"/>
      <c r="B144" s="15" t="s">
        <v>280</v>
      </c>
      <c r="C144" s="15" t="s">
        <v>281</v>
      </c>
      <c r="D144" s="15" t="s">
        <v>282</v>
      </c>
      <c r="E144" s="162"/>
      <c r="F144" s="162"/>
      <c r="G144" s="162"/>
      <c r="H144" s="162"/>
      <c r="I144" s="162"/>
      <c r="J144" s="162">
        <v>26</v>
      </c>
      <c r="K144" s="162"/>
      <c r="L144" s="162"/>
      <c r="M144" s="162">
        <v>26</v>
      </c>
    </row>
    <row r="145" spans="1:13" ht="12">
      <c r="A145" s="15"/>
      <c r="B145" s="15"/>
      <c r="C145" s="15" t="s">
        <v>283</v>
      </c>
      <c r="D145" s="15" t="s">
        <v>284</v>
      </c>
      <c r="E145" s="162">
        <v>103</v>
      </c>
      <c r="F145" s="162">
        <v>93</v>
      </c>
      <c r="G145" s="162">
        <v>123</v>
      </c>
      <c r="H145" s="162">
        <v>167</v>
      </c>
      <c r="I145" s="162"/>
      <c r="J145" s="162">
        <v>2</v>
      </c>
      <c r="K145" s="162"/>
      <c r="L145" s="162"/>
      <c r="M145" s="162">
        <v>488</v>
      </c>
    </row>
    <row r="146" spans="1:13" ht="12">
      <c r="A146" s="15"/>
      <c r="B146" s="15"/>
      <c r="C146" s="15" t="s">
        <v>285</v>
      </c>
      <c r="D146" s="15" t="s">
        <v>286</v>
      </c>
      <c r="E146" s="162"/>
      <c r="F146" s="162"/>
      <c r="G146" s="162"/>
      <c r="H146" s="162"/>
      <c r="I146" s="162"/>
      <c r="J146" s="162">
        <v>10</v>
      </c>
      <c r="K146" s="162"/>
      <c r="L146" s="162"/>
      <c r="M146" s="162">
        <v>10</v>
      </c>
    </row>
    <row r="147" spans="1:13" ht="12">
      <c r="A147" s="15"/>
      <c r="B147" s="15"/>
      <c r="C147" s="15" t="s">
        <v>287</v>
      </c>
      <c r="D147" s="15" t="s">
        <v>288</v>
      </c>
      <c r="E147" s="162"/>
      <c r="F147" s="162"/>
      <c r="G147" s="162"/>
      <c r="H147" s="162"/>
      <c r="I147" s="162"/>
      <c r="J147" s="162">
        <v>18</v>
      </c>
      <c r="K147" s="162"/>
      <c r="L147" s="162"/>
      <c r="M147" s="162">
        <v>18</v>
      </c>
    </row>
    <row r="148" spans="1:13" ht="12">
      <c r="A148" s="15"/>
      <c r="B148" s="15"/>
      <c r="C148" s="15" t="s">
        <v>289</v>
      </c>
      <c r="D148" s="15" t="s">
        <v>290</v>
      </c>
      <c r="E148" s="162"/>
      <c r="F148" s="162"/>
      <c r="G148" s="162"/>
      <c r="H148" s="162"/>
      <c r="I148" s="162"/>
      <c r="J148" s="162">
        <v>5</v>
      </c>
      <c r="K148" s="162"/>
      <c r="L148" s="162"/>
      <c r="M148" s="162">
        <v>5</v>
      </c>
    </row>
    <row r="149" spans="1:13" ht="12">
      <c r="A149" s="15"/>
      <c r="B149" s="15"/>
      <c r="C149" s="15" t="s">
        <v>291</v>
      </c>
      <c r="D149" s="15" t="s">
        <v>292</v>
      </c>
      <c r="E149" s="162"/>
      <c r="F149" s="162"/>
      <c r="G149" s="162"/>
      <c r="H149" s="162"/>
      <c r="I149" s="162"/>
      <c r="J149" s="162">
        <v>12</v>
      </c>
      <c r="K149" s="162"/>
      <c r="L149" s="162"/>
      <c r="M149" s="162">
        <v>12</v>
      </c>
    </row>
    <row r="150" spans="1:13" ht="12">
      <c r="A150" s="15"/>
      <c r="B150" s="15"/>
      <c r="C150" s="15" t="s">
        <v>293</v>
      </c>
      <c r="D150" s="15" t="s">
        <v>294</v>
      </c>
      <c r="E150" s="162"/>
      <c r="F150" s="162"/>
      <c r="G150" s="162"/>
      <c r="H150" s="162"/>
      <c r="I150" s="162"/>
      <c r="J150" s="162"/>
      <c r="K150" s="162">
        <v>20</v>
      </c>
      <c r="L150" s="162">
        <v>32</v>
      </c>
      <c r="M150" s="162">
        <v>52</v>
      </c>
    </row>
    <row r="151" spans="1:13" ht="12">
      <c r="A151" s="15"/>
      <c r="B151" s="18" t="s">
        <v>295</v>
      </c>
      <c r="C151" s="19"/>
      <c r="D151" s="19"/>
      <c r="E151" s="163">
        <v>103</v>
      </c>
      <c r="F151" s="163">
        <v>93</v>
      </c>
      <c r="G151" s="163">
        <v>123</v>
      </c>
      <c r="H151" s="163">
        <v>167</v>
      </c>
      <c r="I151" s="163"/>
      <c r="J151" s="163">
        <v>73</v>
      </c>
      <c r="K151" s="163">
        <v>20</v>
      </c>
      <c r="L151" s="163">
        <v>32</v>
      </c>
      <c r="M151" s="163">
        <v>611</v>
      </c>
    </row>
    <row r="152" spans="1:13" ht="12">
      <c r="A152" s="15"/>
      <c r="B152" s="15" t="s">
        <v>296</v>
      </c>
      <c r="C152" s="15" t="s">
        <v>297</v>
      </c>
      <c r="D152" s="15" t="s">
        <v>298</v>
      </c>
      <c r="E152" s="162">
        <v>11</v>
      </c>
      <c r="F152" s="162">
        <v>9</v>
      </c>
      <c r="G152" s="162">
        <v>37</v>
      </c>
      <c r="H152" s="162">
        <v>73</v>
      </c>
      <c r="I152" s="162"/>
      <c r="J152" s="162">
        <v>63</v>
      </c>
      <c r="K152" s="162"/>
      <c r="L152" s="162"/>
      <c r="M152" s="162">
        <v>193</v>
      </c>
    </row>
    <row r="153" spans="1:13" ht="12">
      <c r="A153" s="15"/>
      <c r="B153" s="18" t="s">
        <v>299</v>
      </c>
      <c r="C153" s="19"/>
      <c r="D153" s="19"/>
      <c r="E153" s="163">
        <v>11</v>
      </c>
      <c r="F153" s="163">
        <v>9</v>
      </c>
      <c r="G153" s="163">
        <v>37</v>
      </c>
      <c r="H153" s="163">
        <v>73</v>
      </c>
      <c r="I153" s="163"/>
      <c r="J153" s="163">
        <v>63</v>
      </c>
      <c r="K153" s="163"/>
      <c r="L153" s="163"/>
      <c r="M153" s="163">
        <v>193</v>
      </c>
    </row>
    <row r="154" spans="1:13" ht="12">
      <c r="A154" s="15"/>
      <c r="B154" s="15" t="s">
        <v>300</v>
      </c>
      <c r="C154" s="15" t="s">
        <v>301</v>
      </c>
      <c r="D154" s="15" t="s">
        <v>302</v>
      </c>
      <c r="E154" s="162"/>
      <c r="F154" s="162"/>
      <c r="G154" s="162"/>
      <c r="H154" s="162"/>
      <c r="I154" s="162"/>
      <c r="J154" s="162">
        <v>9</v>
      </c>
      <c r="K154" s="162"/>
      <c r="L154" s="162"/>
      <c r="M154" s="162">
        <v>9</v>
      </c>
    </row>
    <row r="155" spans="1:13" ht="12">
      <c r="A155" s="15"/>
      <c r="B155" s="15"/>
      <c r="C155" s="15" t="s">
        <v>303</v>
      </c>
      <c r="D155" s="15" t="s">
        <v>304</v>
      </c>
      <c r="E155" s="162">
        <v>10</v>
      </c>
      <c r="F155" s="162">
        <v>18</v>
      </c>
      <c r="G155" s="162">
        <v>53</v>
      </c>
      <c r="H155" s="162">
        <v>78</v>
      </c>
      <c r="I155" s="162"/>
      <c r="J155" s="162">
        <v>31</v>
      </c>
      <c r="K155" s="162"/>
      <c r="L155" s="162"/>
      <c r="M155" s="162">
        <v>190</v>
      </c>
    </row>
    <row r="156" spans="1:13" ht="12">
      <c r="A156" s="15"/>
      <c r="B156" s="15"/>
      <c r="C156" s="15" t="s">
        <v>305</v>
      </c>
      <c r="D156" s="15" t="s">
        <v>306</v>
      </c>
      <c r="E156" s="162"/>
      <c r="F156" s="162"/>
      <c r="G156" s="162"/>
      <c r="H156" s="162"/>
      <c r="I156" s="162"/>
      <c r="J156" s="162">
        <v>3</v>
      </c>
      <c r="K156" s="162"/>
      <c r="L156" s="162"/>
      <c r="M156" s="162">
        <v>3</v>
      </c>
    </row>
    <row r="157" spans="1:13" ht="12">
      <c r="A157" s="15"/>
      <c r="B157" s="15"/>
      <c r="C157" s="15" t="s">
        <v>307</v>
      </c>
      <c r="D157" s="15" t="s">
        <v>308</v>
      </c>
      <c r="E157" s="162">
        <v>6</v>
      </c>
      <c r="F157" s="162">
        <v>9</v>
      </c>
      <c r="G157" s="162">
        <v>24</v>
      </c>
      <c r="H157" s="162">
        <v>32</v>
      </c>
      <c r="I157" s="162"/>
      <c r="J157" s="162"/>
      <c r="K157" s="162"/>
      <c r="L157" s="162"/>
      <c r="M157" s="162">
        <v>71</v>
      </c>
    </row>
    <row r="158" spans="1:13" ht="12">
      <c r="A158" s="15"/>
      <c r="B158" s="18" t="s">
        <v>309</v>
      </c>
      <c r="C158" s="19"/>
      <c r="D158" s="19"/>
      <c r="E158" s="163">
        <v>16</v>
      </c>
      <c r="F158" s="163">
        <v>27</v>
      </c>
      <c r="G158" s="163">
        <v>77</v>
      </c>
      <c r="H158" s="163">
        <v>110</v>
      </c>
      <c r="I158" s="163"/>
      <c r="J158" s="163">
        <v>43</v>
      </c>
      <c r="K158" s="163"/>
      <c r="L158" s="163"/>
      <c r="M158" s="163">
        <v>273</v>
      </c>
    </row>
    <row r="159" spans="1:13" ht="12">
      <c r="A159" s="15"/>
      <c r="B159" s="15" t="s">
        <v>310</v>
      </c>
      <c r="C159" s="15" t="s">
        <v>311</v>
      </c>
      <c r="D159" s="15" t="s">
        <v>312</v>
      </c>
      <c r="E159" s="162"/>
      <c r="F159" s="162"/>
      <c r="G159" s="162"/>
      <c r="H159" s="162"/>
      <c r="I159" s="162"/>
      <c r="J159" s="162">
        <v>95</v>
      </c>
      <c r="K159" s="162"/>
      <c r="L159" s="162"/>
      <c r="M159" s="162">
        <v>95</v>
      </c>
    </row>
    <row r="160" spans="1:13" ht="12">
      <c r="A160" s="15"/>
      <c r="B160" s="15"/>
      <c r="C160" s="15" t="s">
        <v>313</v>
      </c>
      <c r="D160" s="15" t="s">
        <v>314</v>
      </c>
      <c r="E160" s="162">
        <v>1</v>
      </c>
      <c r="F160" s="162">
        <v>2</v>
      </c>
      <c r="G160" s="162">
        <v>2</v>
      </c>
      <c r="H160" s="162">
        <v>7</v>
      </c>
      <c r="I160" s="162"/>
      <c r="J160" s="162"/>
      <c r="K160" s="162"/>
      <c r="L160" s="162"/>
      <c r="M160" s="162">
        <v>12</v>
      </c>
    </row>
    <row r="161" spans="1:13" ht="12">
      <c r="A161" s="15"/>
      <c r="B161" s="15"/>
      <c r="C161" s="15" t="s">
        <v>315</v>
      </c>
      <c r="D161" s="15" t="s">
        <v>316</v>
      </c>
      <c r="E161" s="162">
        <v>13</v>
      </c>
      <c r="F161" s="162">
        <v>31</v>
      </c>
      <c r="G161" s="162">
        <v>69</v>
      </c>
      <c r="H161" s="162">
        <v>69</v>
      </c>
      <c r="I161" s="162"/>
      <c r="J161" s="162"/>
      <c r="K161" s="162"/>
      <c r="L161" s="162"/>
      <c r="M161" s="162">
        <v>182</v>
      </c>
    </row>
    <row r="162" spans="1:13" ht="12">
      <c r="A162" s="15"/>
      <c r="B162" s="15"/>
      <c r="C162" s="15" t="s">
        <v>317</v>
      </c>
      <c r="D162" s="15" t="s">
        <v>163</v>
      </c>
      <c r="E162" s="162">
        <v>10</v>
      </c>
      <c r="F162" s="162">
        <v>8</v>
      </c>
      <c r="G162" s="162">
        <v>5</v>
      </c>
      <c r="H162" s="162">
        <v>3</v>
      </c>
      <c r="I162" s="162"/>
      <c r="J162" s="162"/>
      <c r="K162" s="162"/>
      <c r="L162" s="162"/>
      <c r="M162" s="162">
        <v>26</v>
      </c>
    </row>
    <row r="163" spans="1:13" ht="12">
      <c r="A163" s="15"/>
      <c r="B163" s="18" t="s">
        <v>794</v>
      </c>
      <c r="C163" s="19"/>
      <c r="D163" s="19"/>
      <c r="E163" s="163">
        <v>24</v>
      </c>
      <c r="F163" s="163">
        <v>41</v>
      </c>
      <c r="G163" s="163">
        <v>76</v>
      </c>
      <c r="H163" s="163">
        <v>79</v>
      </c>
      <c r="I163" s="163"/>
      <c r="J163" s="163">
        <v>95</v>
      </c>
      <c r="K163" s="163"/>
      <c r="L163" s="163"/>
      <c r="M163" s="163">
        <v>315</v>
      </c>
    </row>
    <row r="164" spans="1:13" ht="12">
      <c r="A164" s="15"/>
      <c r="B164" s="15" t="s">
        <v>318</v>
      </c>
      <c r="C164" s="15" t="s">
        <v>319</v>
      </c>
      <c r="D164" s="15" t="s">
        <v>132</v>
      </c>
      <c r="E164" s="162"/>
      <c r="F164" s="162"/>
      <c r="G164" s="162"/>
      <c r="H164" s="162"/>
      <c r="I164" s="162"/>
      <c r="J164" s="162">
        <v>3</v>
      </c>
      <c r="K164" s="162"/>
      <c r="L164" s="162"/>
      <c r="M164" s="162">
        <v>3</v>
      </c>
    </row>
    <row r="165" spans="1:13" ht="12">
      <c r="A165" s="15"/>
      <c r="B165" s="18" t="s">
        <v>320</v>
      </c>
      <c r="C165" s="19"/>
      <c r="D165" s="19"/>
      <c r="E165" s="163"/>
      <c r="F165" s="163"/>
      <c r="G165" s="163"/>
      <c r="H165" s="163"/>
      <c r="I165" s="163"/>
      <c r="J165" s="163">
        <v>3</v>
      </c>
      <c r="K165" s="163"/>
      <c r="L165" s="163"/>
      <c r="M165" s="163">
        <v>3</v>
      </c>
    </row>
    <row r="166" spans="1:13" ht="12">
      <c r="A166" s="15"/>
      <c r="B166" s="20" t="s">
        <v>321</v>
      </c>
      <c r="C166" s="21"/>
      <c r="D166" s="21"/>
      <c r="E166" s="164">
        <v>735</v>
      </c>
      <c r="F166" s="164">
        <v>858</v>
      </c>
      <c r="G166" s="164">
        <v>1321</v>
      </c>
      <c r="H166" s="164">
        <v>1869</v>
      </c>
      <c r="I166" s="164"/>
      <c r="J166" s="164">
        <v>702</v>
      </c>
      <c r="K166" s="164">
        <v>20</v>
      </c>
      <c r="L166" s="164">
        <v>171</v>
      </c>
      <c r="M166" s="164">
        <v>5676</v>
      </c>
    </row>
    <row r="167" spans="1:13" ht="12">
      <c r="A167" s="15" t="s">
        <v>322</v>
      </c>
      <c r="B167" s="15"/>
      <c r="C167" s="15"/>
      <c r="D167" s="15"/>
      <c r="E167" s="162"/>
      <c r="F167" s="162"/>
      <c r="G167" s="162"/>
      <c r="H167" s="162"/>
      <c r="I167" s="162"/>
      <c r="J167" s="162"/>
      <c r="K167" s="162"/>
      <c r="L167" s="162"/>
      <c r="M167" s="162"/>
    </row>
    <row r="168" spans="1:13" ht="12">
      <c r="A168" s="15"/>
      <c r="B168" s="15" t="s">
        <v>323</v>
      </c>
      <c r="C168" s="15" t="s">
        <v>324</v>
      </c>
      <c r="D168" s="15" t="s">
        <v>325</v>
      </c>
      <c r="E168" s="162">
        <v>24</v>
      </c>
      <c r="F168" s="162">
        <v>32</v>
      </c>
      <c r="G168" s="162">
        <v>39</v>
      </c>
      <c r="H168" s="162">
        <v>24</v>
      </c>
      <c r="I168" s="162"/>
      <c r="J168" s="162">
        <v>30</v>
      </c>
      <c r="K168" s="162"/>
      <c r="L168" s="162"/>
      <c r="M168" s="162">
        <v>149</v>
      </c>
    </row>
    <row r="169" spans="1:13" ht="12">
      <c r="A169" s="15"/>
      <c r="B169" s="15"/>
      <c r="C169" s="15" t="s">
        <v>326</v>
      </c>
      <c r="D169" s="15" t="s">
        <v>327</v>
      </c>
      <c r="E169" s="162"/>
      <c r="F169" s="162"/>
      <c r="G169" s="162"/>
      <c r="H169" s="162"/>
      <c r="I169" s="162"/>
      <c r="J169" s="162">
        <v>36</v>
      </c>
      <c r="K169" s="162"/>
      <c r="L169" s="162"/>
      <c r="M169" s="162">
        <v>36</v>
      </c>
    </row>
    <row r="170" spans="1:13" ht="12">
      <c r="A170" s="15"/>
      <c r="B170" s="15"/>
      <c r="C170" s="15" t="s">
        <v>328</v>
      </c>
      <c r="D170" s="15" t="s">
        <v>329</v>
      </c>
      <c r="E170" s="162">
        <v>2</v>
      </c>
      <c r="F170" s="162">
        <v>3</v>
      </c>
      <c r="G170" s="162"/>
      <c r="H170" s="162">
        <v>6</v>
      </c>
      <c r="I170" s="162"/>
      <c r="J170" s="162"/>
      <c r="K170" s="162"/>
      <c r="L170" s="162"/>
      <c r="M170" s="162">
        <v>11</v>
      </c>
    </row>
    <row r="171" spans="1:13" ht="12">
      <c r="A171" s="15"/>
      <c r="B171" s="15"/>
      <c r="C171" s="15" t="s">
        <v>330</v>
      </c>
      <c r="D171" s="15" t="s">
        <v>331</v>
      </c>
      <c r="E171" s="162">
        <v>50</v>
      </c>
      <c r="F171" s="162">
        <v>58</v>
      </c>
      <c r="G171" s="162">
        <v>52</v>
      </c>
      <c r="H171" s="162">
        <v>89</v>
      </c>
      <c r="I171" s="162"/>
      <c r="J171" s="162"/>
      <c r="K171" s="162"/>
      <c r="L171" s="162"/>
      <c r="M171" s="162">
        <v>249</v>
      </c>
    </row>
    <row r="172" spans="1:13" ht="12">
      <c r="A172" s="15"/>
      <c r="B172" s="15"/>
      <c r="C172" s="15" t="s">
        <v>332</v>
      </c>
      <c r="D172" s="15" t="s">
        <v>333</v>
      </c>
      <c r="E172" s="162">
        <v>1</v>
      </c>
      <c r="F172" s="162">
        <v>1</v>
      </c>
      <c r="G172" s="162">
        <v>1</v>
      </c>
      <c r="H172" s="162"/>
      <c r="I172" s="162"/>
      <c r="J172" s="162"/>
      <c r="K172" s="162"/>
      <c r="L172" s="162"/>
      <c r="M172" s="162">
        <v>3</v>
      </c>
    </row>
    <row r="173" spans="1:13" ht="12">
      <c r="A173" s="15"/>
      <c r="B173" s="15"/>
      <c r="C173" s="15" t="s">
        <v>334</v>
      </c>
      <c r="D173" s="15" t="s">
        <v>335</v>
      </c>
      <c r="E173" s="162"/>
      <c r="F173" s="162">
        <v>2</v>
      </c>
      <c r="G173" s="162"/>
      <c r="H173" s="162"/>
      <c r="I173" s="162"/>
      <c r="J173" s="162"/>
      <c r="K173" s="162"/>
      <c r="L173" s="162"/>
      <c r="M173" s="162">
        <v>2</v>
      </c>
    </row>
    <row r="174" spans="1:13" ht="12">
      <c r="A174" s="15"/>
      <c r="B174" s="18" t="s">
        <v>336</v>
      </c>
      <c r="C174" s="19"/>
      <c r="D174" s="19"/>
      <c r="E174" s="163">
        <v>77</v>
      </c>
      <c r="F174" s="163">
        <v>96</v>
      </c>
      <c r="G174" s="163">
        <v>92</v>
      </c>
      <c r="H174" s="163">
        <v>119</v>
      </c>
      <c r="I174" s="163"/>
      <c r="J174" s="163">
        <v>66</v>
      </c>
      <c r="K174" s="163"/>
      <c r="L174" s="163"/>
      <c r="M174" s="163">
        <v>450</v>
      </c>
    </row>
    <row r="175" spans="1:13" ht="12">
      <c r="A175" s="15"/>
      <c r="B175" s="15" t="s">
        <v>337</v>
      </c>
      <c r="C175" s="15" t="s">
        <v>338</v>
      </c>
      <c r="D175" s="15" t="s">
        <v>339</v>
      </c>
      <c r="E175" s="162"/>
      <c r="F175" s="162"/>
      <c r="G175" s="162"/>
      <c r="H175" s="162"/>
      <c r="I175" s="162"/>
      <c r="J175" s="162">
        <v>177</v>
      </c>
      <c r="K175" s="162"/>
      <c r="L175" s="162"/>
      <c r="M175" s="162">
        <v>177</v>
      </c>
    </row>
    <row r="176" spans="1:13" ht="12">
      <c r="A176" s="15"/>
      <c r="B176" s="18" t="s">
        <v>340</v>
      </c>
      <c r="C176" s="19"/>
      <c r="D176" s="19"/>
      <c r="E176" s="163"/>
      <c r="F176" s="163"/>
      <c r="G176" s="163"/>
      <c r="H176" s="163"/>
      <c r="I176" s="163"/>
      <c r="J176" s="163">
        <v>177</v>
      </c>
      <c r="K176" s="163"/>
      <c r="L176" s="163"/>
      <c r="M176" s="163">
        <v>177</v>
      </c>
    </row>
    <row r="177" spans="1:13" ht="12">
      <c r="A177" s="15"/>
      <c r="B177" s="15" t="s">
        <v>341</v>
      </c>
      <c r="C177" s="15" t="s">
        <v>342</v>
      </c>
      <c r="D177" s="15" t="s">
        <v>343</v>
      </c>
      <c r="E177" s="162">
        <v>2</v>
      </c>
      <c r="F177" s="162">
        <v>3</v>
      </c>
      <c r="G177" s="162">
        <v>11</v>
      </c>
      <c r="H177" s="162">
        <v>19</v>
      </c>
      <c r="I177" s="162"/>
      <c r="J177" s="162"/>
      <c r="K177" s="162"/>
      <c r="L177" s="162"/>
      <c r="M177" s="162">
        <v>35</v>
      </c>
    </row>
    <row r="178" spans="1:13" ht="12">
      <c r="A178" s="15"/>
      <c r="B178" s="15"/>
      <c r="C178" s="15" t="s">
        <v>344</v>
      </c>
      <c r="D178" s="15" t="s">
        <v>329</v>
      </c>
      <c r="E178" s="162">
        <v>1</v>
      </c>
      <c r="F178" s="162"/>
      <c r="G178" s="162"/>
      <c r="H178" s="162">
        <v>1</v>
      </c>
      <c r="I178" s="162"/>
      <c r="J178" s="162"/>
      <c r="K178" s="162"/>
      <c r="L178" s="162"/>
      <c r="M178" s="162">
        <v>2</v>
      </c>
    </row>
    <row r="179" spans="1:13" ht="12">
      <c r="A179" s="15"/>
      <c r="B179" s="15"/>
      <c r="C179" s="15" t="s">
        <v>345</v>
      </c>
      <c r="D179" s="15" t="s">
        <v>346</v>
      </c>
      <c r="E179" s="162"/>
      <c r="F179" s="162">
        <v>1</v>
      </c>
      <c r="G179" s="162"/>
      <c r="H179" s="162"/>
      <c r="I179" s="162"/>
      <c r="J179" s="162"/>
      <c r="K179" s="162"/>
      <c r="L179" s="162"/>
      <c r="M179" s="162">
        <v>1</v>
      </c>
    </row>
    <row r="180" spans="1:13" ht="12">
      <c r="A180" s="15"/>
      <c r="B180" s="15"/>
      <c r="C180" s="15" t="s">
        <v>347</v>
      </c>
      <c r="D180" s="15" t="s">
        <v>348</v>
      </c>
      <c r="E180" s="162"/>
      <c r="F180" s="162">
        <v>1</v>
      </c>
      <c r="G180" s="162"/>
      <c r="H180" s="162"/>
      <c r="I180" s="162"/>
      <c r="J180" s="162"/>
      <c r="K180" s="162"/>
      <c r="L180" s="162"/>
      <c r="M180" s="162">
        <v>1</v>
      </c>
    </row>
    <row r="181" spans="1:13" ht="12">
      <c r="A181" s="15"/>
      <c r="B181" s="15"/>
      <c r="C181" s="15" t="s">
        <v>349</v>
      </c>
      <c r="D181" s="15" t="s">
        <v>350</v>
      </c>
      <c r="E181" s="162">
        <v>39</v>
      </c>
      <c r="F181" s="162">
        <v>63</v>
      </c>
      <c r="G181" s="162">
        <v>149</v>
      </c>
      <c r="H181" s="162">
        <v>228</v>
      </c>
      <c r="I181" s="162"/>
      <c r="J181" s="162"/>
      <c r="K181" s="162"/>
      <c r="L181" s="162"/>
      <c r="M181" s="162">
        <v>479</v>
      </c>
    </row>
    <row r="182" spans="1:13" ht="12">
      <c r="A182" s="15"/>
      <c r="B182" s="18" t="s">
        <v>351</v>
      </c>
      <c r="C182" s="19"/>
      <c r="D182" s="19"/>
      <c r="E182" s="163">
        <v>42</v>
      </c>
      <c r="F182" s="163">
        <v>68</v>
      </c>
      <c r="G182" s="163">
        <v>160</v>
      </c>
      <c r="H182" s="163">
        <v>248</v>
      </c>
      <c r="I182" s="163"/>
      <c r="J182" s="163"/>
      <c r="K182" s="163"/>
      <c r="L182" s="163"/>
      <c r="M182" s="163">
        <v>518</v>
      </c>
    </row>
    <row r="183" spans="1:13" ht="12">
      <c r="A183" s="15"/>
      <c r="B183" s="15" t="s">
        <v>352</v>
      </c>
      <c r="C183" s="15" t="s">
        <v>353</v>
      </c>
      <c r="D183" s="15" t="s">
        <v>354</v>
      </c>
      <c r="E183" s="162">
        <v>179</v>
      </c>
      <c r="F183" s="162">
        <v>145</v>
      </c>
      <c r="G183" s="162">
        <v>197</v>
      </c>
      <c r="H183" s="162">
        <v>207</v>
      </c>
      <c r="I183" s="162"/>
      <c r="J183" s="162"/>
      <c r="K183" s="162"/>
      <c r="L183" s="162"/>
      <c r="M183" s="162">
        <v>728</v>
      </c>
    </row>
    <row r="184" spans="1:13" ht="12">
      <c r="A184" s="15"/>
      <c r="B184" s="15"/>
      <c r="C184" s="15" t="s">
        <v>355</v>
      </c>
      <c r="D184" s="15" t="s">
        <v>356</v>
      </c>
      <c r="E184" s="162">
        <v>10</v>
      </c>
      <c r="F184" s="162">
        <v>14</v>
      </c>
      <c r="G184" s="162">
        <v>19</v>
      </c>
      <c r="H184" s="162">
        <v>32</v>
      </c>
      <c r="I184" s="162"/>
      <c r="J184" s="162"/>
      <c r="K184" s="162"/>
      <c r="L184" s="162"/>
      <c r="M184" s="162">
        <v>75</v>
      </c>
    </row>
    <row r="185" spans="1:13" ht="12">
      <c r="A185" s="15"/>
      <c r="B185" s="15"/>
      <c r="C185" s="15" t="s">
        <v>357</v>
      </c>
      <c r="D185" s="15" t="s">
        <v>358</v>
      </c>
      <c r="E185" s="162">
        <v>7</v>
      </c>
      <c r="F185" s="162">
        <v>8</v>
      </c>
      <c r="G185" s="162">
        <v>7</v>
      </c>
      <c r="H185" s="162">
        <v>1</v>
      </c>
      <c r="I185" s="162"/>
      <c r="J185" s="162"/>
      <c r="K185" s="162"/>
      <c r="L185" s="162"/>
      <c r="M185" s="162">
        <v>23</v>
      </c>
    </row>
    <row r="186" spans="1:13" ht="12">
      <c r="A186" s="15"/>
      <c r="B186" s="15"/>
      <c r="C186" s="15" t="s">
        <v>359</v>
      </c>
      <c r="D186" s="15" t="s">
        <v>360</v>
      </c>
      <c r="E186" s="162">
        <v>2</v>
      </c>
      <c r="F186" s="162">
        <v>7</v>
      </c>
      <c r="G186" s="162">
        <v>21</v>
      </c>
      <c r="H186" s="162">
        <v>41</v>
      </c>
      <c r="I186" s="162"/>
      <c r="J186" s="162"/>
      <c r="K186" s="162"/>
      <c r="L186" s="162"/>
      <c r="M186" s="162">
        <v>71</v>
      </c>
    </row>
    <row r="187" spans="1:13" ht="12">
      <c r="A187" s="15"/>
      <c r="B187" s="15"/>
      <c r="C187" s="15" t="s">
        <v>361</v>
      </c>
      <c r="D187" s="15" t="s">
        <v>362</v>
      </c>
      <c r="E187" s="162">
        <v>7</v>
      </c>
      <c r="F187" s="162">
        <v>13</v>
      </c>
      <c r="G187" s="162">
        <v>43</v>
      </c>
      <c r="H187" s="162">
        <v>37</v>
      </c>
      <c r="I187" s="162"/>
      <c r="J187" s="162"/>
      <c r="K187" s="162"/>
      <c r="L187" s="162"/>
      <c r="M187" s="162">
        <v>100</v>
      </c>
    </row>
    <row r="188" spans="1:13" ht="12">
      <c r="A188" s="15"/>
      <c r="B188" s="15"/>
      <c r="C188" s="15" t="s">
        <v>363</v>
      </c>
      <c r="D188" s="15" t="s">
        <v>364</v>
      </c>
      <c r="E188" s="162">
        <v>30</v>
      </c>
      <c r="F188" s="162">
        <v>32</v>
      </c>
      <c r="G188" s="162">
        <v>41</v>
      </c>
      <c r="H188" s="162">
        <v>51</v>
      </c>
      <c r="I188" s="162"/>
      <c r="J188" s="162"/>
      <c r="K188" s="162"/>
      <c r="L188" s="162"/>
      <c r="M188" s="162">
        <v>154</v>
      </c>
    </row>
    <row r="189" spans="1:13" ht="12">
      <c r="A189" s="15"/>
      <c r="B189" s="18" t="s">
        <v>795</v>
      </c>
      <c r="C189" s="19"/>
      <c r="D189" s="19"/>
      <c r="E189" s="163">
        <f>SUM(E183:E188)</f>
        <v>235</v>
      </c>
      <c r="F189" s="163">
        <f>SUM(F183:F188)</f>
        <v>219</v>
      </c>
      <c r="G189" s="163">
        <f>SUM(G183:G188)</f>
        <v>328</v>
      </c>
      <c r="H189" s="163">
        <f>SUM(H183:H188)</f>
        <v>369</v>
      </c>
      <c r="I189" s="163"/>
      <c r="J189" s="163"/>
      <c r="K189" s="163"/>
      <c r="L189" s="163"/>
      <c r="M189" s="163">
        <f>SUM(M183:M188)</f>
        <v>1151</v>
      </c>
    </row>
    <row r="190" spans="1:13" ht="12">
      <c r="A190" s="15"/>
      <c r="B190" s="15" t="s">
        <v>365</v>
      </c>
      <c r="C190" s="15" t="s">
        <v>366</v>
      </c>
      <c r="D190" s="15" t="s">
        <v>367</v>
      </c>
      <c r="E190" s="162"/>
      <c r="F190" s="162"/>
      <c r="G190" s="162"/>
      <c r="H190" s="162">
        <v>1</v>
      </c>
      <c r="I190" s="162"/>
      <c r="J190" s="162"/>
      <c r="K190" s="162"/>
      <c r="L190" s="162"/>
      <c r="M190" s="162">
        <v>1</v>
      </c>
    </row>
    <row r="191" spans="1:13" ht="12">
      <c r="A191" s="15"/>
      <c r="B191" s="15"/>
      <c r="C191" s="15" t="s">
        <v>368</v>
      </c>
      <c r="D191" s="15" t="s">
        <v>369</v>
      </c>
      <c r="E191" s="162">
        <v>11</v>
      </c>
      <c r="F191" s="162">
        <v>13</v>
      </c>
      <c r="G191" s="162">
        <v>16</v>
      </c>
      <c r="H191" s="162">
        <v>47</v>
      </c>
      <c r="I191" s="162"/>
      <c r="J191" s="162"/>
      <c r="K191" s="162"/>
      <c r="L191" s="162"/>
      <c r="M191" s="162">
        <v>87</v>
      </c>
    </row>
    <row r="192" spans="1:13" ht="12">
      <c r="A192" s="15"/>
      <c r="C192" s="15" t="s">
        <v>370</v>
      </c>
      <c r="D192" s="15" t="s">
        <v>371</v>
      </c>
      <c r="E192" s="162">
        <v>20</v>
      </c>
      <c r="F192" s="162">
        <v>19</v>
      </c>
      <c r="G192" s="162">
        <v>27</v>
      </c>
      <c r="H192" s="162">
        <v>55</v>
      </c>
      <c r="I192" s="162"/>
      <c r="J192" s="162"/>
      <c r="K192" s="162"/>
      <c r="L192" s="162"/>
      <c r="M192" s="162">
        <v>121</v>
      </c>
    </row>
    <row r="193" spans="1:13" ht="12">
      <c r="A193" s="15"/>
      <c r="B193" s="15"/>
      <c r="C193" s="15" t="s">
        <v>372</v>
      </c>
      <c r="D193" s="15" t="s">
        <v>373</v>
      </c>
      <c r="E193" s="162">
        <v>93</v>
      </c>
      <c r="F193" s="162">
        <v>111</v>
      </c>
      <c r="G193" s="162">
        <v>179</v>
      </c>
      <c r="H193" s="162">
        <v>230</v>
      </c>
      <c r="I193" s="162"/>
      <c r="J193" s="162"/>
      <c r="K193" s="162"/>
      <c r="L193" s="162"/>
      <c r="M193" s="162">
        <v>613</v>
      </c>
    </row>
    <row r="194" spans="1:13" ht="12">
      <c r="A194" s="15"/>
      <c r="B194" s="18" t="s">
        <v>374</v>
      </c>
      <c r="C194" s="19"/>
      <c r="D194" s="19"/>
      <c r="E194" s="163">
        <f>SUM(E190:E193)</f>
        <v>124</v>
      </c>
      <c r="F194" s="163">
        <f>SUM(F190:F193)</f>
        <v>143</v>
      </c>
      <c r="G194" s="163">
        <f>SUM(G190:G193)</f>
        <v>222</v>
      </c>
      <c r="H194" s="163">
        <f>SUM(H190:H193)</f>
        <v>333</v>
      </c>
      <c r="I194" s="163"/>
      <c r="J194" s="163"/>
      <c r="K194" s="163"/>
      <c r="L194" s="163"/>
      <c r="M194" s="163">
        <f>SUM(M190:M193)</f>
        <v>822</v>
      </c>
    </row>
    <row r="195" spans="1:13" ht="12">
      <c r="A195" s="15"/>
      <c r="B195" s="20" t="s">
        <v>375</v>
      </c>
      <c r="C195" s="21"/>
      <c r="D195" s="21"/>
      <c r="E195" s="164">
        <v>478</v>
      </c>
      <c r="F195" s="164">
        <v>526</v>
      </c>
      <c r="G195" s="164">
        <v>802</v>
      </c>
      <c r="H195" s="164">
        <v>1069</v>
      </c>
      <c r="I195" s="164"/>
      <c r="J195" s="164">
        <v>243</v>
      </c>
      <c r="K195" s="164"/>
      <c r="L195" s="164"/>
      <c r="M195" s="164">
        <v>3118</v>
      </c>
    </row>
    <row r="196" spans="1:13" ht="12">
      <c r="A196" s="15" t="s">
        <v>376</v>
      </c>
      <c r="B196" s="15"/>
      <c r="C196" s="15"/>
      <c r="D196" s="15"/>
      <c r="E196" s="162"/>
      <c r="F196" s="162"/>
      <c r="G196" s="162"/>
      <c r="H196" s="162"/>
      <c r="I196" s="162"/>
      <c r="J196" s="162"/>
      <c r="K196" s="162"/>
      <c r="L196" s="162"/>
      <c r="M196" s="162"/>
    </row>
    <row r="197" spans="1:13" ht="12">
      <c r="A197" s="15"/>
      <c r="B197" s="15" t="s">
        <v>377</v>
      </c>
      <c r="C197" s="15" t="s">
        <v>378</v>
      </c>
      <c r="D197" s="15" t="s">
        <v>379</v>
      </c>
      <c r="E197" s="162"/>
      <c r="F197" s="162"/>
      <c r="G197" s="162"/>
      <c r="H197" s="162"/>
      <c r="I197" s="162"/>
      <c r="J197" s="162">
        <v>3</v>
      </c>
      <c r="K197" s="162"/>
      <c r="L197" s="162"/>
      <c r="M197" s="162">
        <v>3</v>
      </c>
    </row>
    <row r="198" spans="1:13" ht="12">
      <c r="A198" s="15"/>
      <c r="B198" s="15"/>
      <c r="C198" s="15" t="s">
        <v>380</v>
      </c>
      <c r="D198" s="15" t="s">
        <v>381</v>
      </c>
      <c r="E198" s="162"/>
      <c r="F198" s="162"/>
      <c r="G198" s="162"/>
      <c r="H198" s="162"/>
      <c r="I198" s="162"/>
      <c r="J198" s="162">
        <v>12</v>
      </c>
      <c r="K198" s="162"/>
      <c r="L198" s="162"/>
      <c r="M198" s="162">
        <v>12</v>
      </c>
    </row>
    <row r="199" spans="1:13" ht="12">
      <c r="A199" s="15"/>
      <c r="B199" s="15"/>
      <c r="C199" s="15" t="s">
        <v>382</v>
      </c>
      <c r="D199" s="15" t="s">
        <v>383</v>
      </c>
      <c r="E199" s="162"/>
      <c r="F199" s="162"/>
      <c r="G199" s="162"/>
      <c r="H199" s="162"/>
      <c r="I199" s="162"/>
      <c r="J199" s="162"/>
      <c r="K199" s="162"/>
      <c r="L199" s="162">
        <v>71</v>
      </c>
      <c r="M199" s="162">
        <v>71</v>
      </c>
    </row>
    <row r="200" spans="1:13" ht="12">
      <c r="A200" s="15"/>
      <c r="B200" s="15"/>
      <c r="C200" s="15" t="s">
        <v>384</v>
      </c>
      <c r="D200" s="15" t="s">
        <v>385</v>
      </c>
      <c r="E200" s="162">
        <v>255</v>
      </c>
      <c r="F200" s="162">
        <v>205</v>
      </c>
      <c r="G200" s="162">
        <v>315</v>
      </c>
      <c r="H200" s="162">
        <v>375</v>
      </c>
      <c r="I200" s="162"/>
      <c r="J200" s="162"/>
      <c r="K200" s="162"/>
      <c r="L200" s="162"/>
      <c r="M200" s="162">
        <v>1150</v>
      </c>
    </row>
    <row r="201" spans="1:13" ht="12">
      <c r="A201" s="15"/>
      <c r="B201" s="15"/>
      <c r="C201" s="15" t="s">
        <v>386</v>
      </c>
      <c r="D201" s="15" t="s">
        <v>387</v>
      </c>
      <c r="E201" s="162">
        <v>3</v>
      </c>
      <c r="F201" s="162">
        <v>15</v>
      </c>
      <c r="G201" s="162">
        <v>16</v>
      </c>
      <c r="H201" s="162">
        <v>16</v>
      </c>
      <c r="I201" s="162"/>
      <c r="J201" s="162"/>
      <c r="K201" s="162"/>
      <c r="L201" s="162"/>
      <c r="M201" s="162">
        <v>50</v>
      </c>
    </row>
    <row r="202" spans="1:13" ht="12">
      <c r="A202" s="15"/>
      <c r="B202" s="15"/>
      <c r="C202" s="15" t="s">
        <v>388</v>
      </c>
      <c r="D202" s="15" t="s">
        <v>389</v>
      </c>
      <c r="E202" s="162">
        <v>32</v>
      </c>
      <c r="F202" s="162">
        <v>63</v>
      </c>
      <c r="G202" s="162">
        <v>69</v>
      </c>
      <c r="H202" s="162">
        <v>110</v>
      </c>
      <c r="I202" s="162"/>
      <c r="J202" s="162"/>
      <c r="K202" s="162"/>
      <c r="L202" s="162"/>
      <c r="M202" s="162">
        <v>274</v>
      </c>
    </row>
    <row r="203" spans="1:13" ht="12">
      <c r="A203" s="15"/>
      <c r="B203" s="15"/>
      <c r="C203" s="15" t="s">
        <v>390</v>
      </c>
      <c r="D203" s="15" t="s">
        <v>391</v>
      </c>
      <c r="E203" s="162">
        <v>16</v>
      </c>
      <c r="F203" s="162">
        <v>17</v>
      </c>
      <c r="G203" s="162">
        <v>38</v>
      </c>
      <c r="H203" s="162">
        <v>102</v>
      </c>
      <c r="I203" s="162"/>
      <c r="J203" s="162"/>
      <c r="K203" s="162"/>
      <c r="L203" s="162"/>
      <c r="M203" s="162">
        <v>173</v>
      </c>
    </row>
    <row r="204" spans="1:13" ht="12">
      <c r="A204" s="15"/>
      <c r="B204" s="15"/>
      <c r="C204" s="15" t="s">
        <v>392</v>
      </c>
      <c r="D204" s="15" t="s">
        <v>383</v>
      </c>
      <c r="E204" s="162"/>
      <c r="F204" s="162"/>
      <c r="G204" s="162"/>
      <c r="H204" s="162"/>
      <c r="I204" s="162"/>
      <c r="J204" s="162">
        <v>53</v>
      </c>
      <c r="K204" s="162"/>
      <c r="L204" s="162"/>
      <c r="M204" s="162">
        <v>53</v>
      </c>
    </row>
    <row r="205" spans="1:13" ht="12">
      <c r="A205" s="15"/>
      <c r="B205" s="15"/>
      <c r="C205" s="15" t="s">
        <v>393</v>
      </c>
      <c r="D205" s="15" t="s">
        <v>394</v>
      </c>
      <c r="E205" s="162"/>
      <c r="F205" s="162"/>
      <c r="G205" s="162"/>
      <c r="H205" s="162"/>
      <c r="I205" s="162"/>
      <c r="J205" s="162">
        <v>19</v>
      </c>
      <c r="K205" s="162"/>
      <c r="L205" s="162"/>
      <c r="M205" s="162">
        <v>19</v>
      </c>
    </row>
    <row r="206" spans="1:13" ht="12">
      <c r="A206" s="15"/>
      <c r="B206" s="15"/>
      <c r="C206" s="15" t="s">
        <v>395</v>
      </c>
      <c r="D206" s="15" t="s">
        <v>396</v>
      </c>
      <c r="E206" s="162"/>
      <c r="F206" s="162"/>
      <c r="G206" s="162"/>
      <c r="H206" s="162"/>
      <c r="I206" s="162"/>
      <c r="J206" s="162">
        <v>7</v>
      </c>
      <c r="K206" s="162"/>
      <c r="L206" s="162"/>
      <c r="M206" s="162">
        <v>7</v>
      </c>
    </row>
    <row r="207" spans="1:13" ht="12">
      <c r="A207" s="15"/>
      <c r="B207" s="15"/>
      <c r="C207" s="15" t="s">
        <v>397</v>
      </c>
      <c r="D207" s="15" t="s">
        <v>398</v>
      </c>
      <c r="E207" s="162"/>
      <c r="F207" s="162"/>
      <c r="G207" s="162"/>
      <c r="H207" s="162"/>
      <c r="I207" s="162"/>
      <c r="J207" s="162">
        <v>116</v>
      </c>
      <c r="K207" s="162"/>
      <c r="L207" s="162"/>
      <c r="M207" s="162">
        <v>116</v>
      </c>
    </row>
    <row r="208" spans="1:13" ht="12">
      <c r="A208" s="15"/>
      <c r="B208" s="18" t="s">
        <v>399</v>
      </c>
      <c r="C208" s="19"/>
      <c r="D208" s="19"/>
      <c r="E208" s="163">
        <v>306</v>
      </c>
      <c r="F208" s="163">
        <v>300</v>
      </c>
      <c r="G208" s="163">
        <v>438</v>
      </c>
      <c r="H208" s="163">
        <v>603</v>
      </c>
      <c r="I208" s="163"/>
      <c r="J208" s="163">
        <v>210</v>
      </c>
      <c r="K208" s="163"/>
      <c r="L208" s="163">
        <v>71</v>
      </c>
      <c r="M208" s="163">
        <v>1928</v>
      </c>
    </row>
    <row r="209" spans="1:13" ht="12">
      <c r="A209" s="15"/>
      <c r="B209" s="15" t="s">
        <v>400</v>
      </c>
      <c r="C209" s="15" t="s">
        <v>401</v>
      </c>
      <c r="D209" s="15" t="s">
        <v>402</v>
      </c>
      <c r="E209" s="162"/>
      <c r="F209" s="162"/>
      <c r="G209" s="162"/>
      <c r="H209" s="162"/>
      <c r="I209" s="162"/>
      <c r="J209" s="162"/>
      <c r="K209" s="162">
        <v>2</v>
      </c>
      <c r="L209" s="162"/>
      <c r="M209" s="162">
        <v>2</v>
      </c>
    </row>
    <row r="210" spans="1:13" ht="12">
      <c r="A210" s="15"/>
      <c r="B210" s="15"/>
      <c r="C210" s="15" t="s">
        <v>403</v>
      </c>
      <c r="D210" s="15" t="s">
        <v>402</v>
      </c>
      <c r="E210" s="162"/>
      <c r="F210" s="162"/>
      <c r="G210" s="162"/>
      <c r="H210" s="162"/>
      <c r="I210" s="162"/>
      <c r="J210" s="162"/>
      <c r="K210" s="162">
        <v>2</v>
      </c>
      <c r="L210" s="162"/>
      <c r="M210" s="162">
        <v>2</v>
      </c>
    </row>
    <row r="211" spans="1:13" ht="12">
      <c r="A211" s="15"/>
      <c r="B211" s="15"/>
      <c r="C211" s="15" t="s">
        <v>404</v>
      </c>
      <c r="D211" s="15" t="s">
        <v>405</v>
      </c>
      <c r="E211" s="162"/>
      <c r="F211" s="162"/>
      <c r="G211" s="162"/>
      <c r="H211" s="162"/>
      <c r="I211" s="162"/>
      <c r="J211" s="162">
        <v>120</v>
      </c>
      <c r="K211" s="162"/>
      <c r="L211" s="162">
        <v>101</v>
      </c>
      <c r="M211" s="162">
        <v>221</v>
      </c>
    </row>
    <row r="212" spans="1:13" ht="12">
      <c r="A212" s="15"/>
      <c r="B212" s="15"/>
      <c r="C212" s="15" t="s">
        <v>406</v>
      </c>
      <c r="D212" s="15" t="s">
        <v>407</v>
      </c>
      <c r="E212" s="162"/>
      <c r="F212" s="162"/>
      <c r="G212" s="162"/>
      <c r="H212" s="162"/>
      <c r="I212" s="162"/>
      <c r="J212" s="162">
        <v>13</v>
      </c>
      <c r="K212" s="162"/>
      <c r="L212" s="162"/>
      <c r="M212" s="162">
        <v>13</v>
      </c>
    </row>
    <row r="213" spans="1:13" ht="12">
      <c r="A213" s="15"/>
      <c r="B213" s="15"/>
      <c r="C213" s="15" t="s">
        <v>408</v>
      </c>
      <c r="D213" s="15" t="s">
        <v>409</v>
      </c>
      <c r="E213" s="162"/>
      <c r="F213" s="162"/>
      <c r="G213" s="162"/>
      <c r="H213" s="162"/>
      <c r="I213" s="162"/>
      <c r="J213" s="162">
        <v>2</v>
      </c>
      <c r="K213" s="162"/>
      <c r="L213" s="162"/>
      <c r="M213" s="162">
        <v>2</v>
      </c>
    </row>
    <row r="214" spans="1:13" ht="12">
      <c r="A214" s="15"/>
      <c r="B214" s="18" t="s">
        <v>410</v>
      </c>
      <c r="C214" s="19"/>
      <c r="D214" s="19"/>
      <c r="E214" s="163"/>
      <c r="F214" s="163"/>
      <c r="G214" s="163"/>
      <c r="H214" s="163"/>
      <c r="I214" s="163"/>
      <c r="J214" s="163">
        <v>135</v>
      </c>
      <c r="K214" s="163">
        <v>4</v>
      </c>
      <c r="L214" s="163">
        <v>101</v>
      </c>
      <c r="M214" s="163">
        <v>240</v>
      </c>
    </row>
    <row r="215" spans="1:13" ht="12">
      <c r="A215" s="15"/>
      <c r="B215" s="15" t="s">
        <v>411</v>
      </c>
      <c r="C215" s="15" t="s">
        <v>412</v>
      </c>
      <c r="D215" s="15" t="s">
        <v>413</v>
      </c>
      <c r="E215" s="162">
        <v>1</v>
      </c>
      <c r="F215" s="162"/>
      <c r="G215" s="162">
        <v>2</v>
      </c>
      <c r="H215" s="162">
        <v>1</v>
      </c>
      <c r="I215" s="162"/>
      <c r="J215" s="162">
        <v>64</v>
      </c>
      <c r="K215" s="162"/>
      <c r="L215" s="162">
        <v>14</v>
      </c>
      <c r="M215" s="162">
        <v>82</v>
      </c>
    </row>
    <row r="216" spans="1:13" ht="12">
      <c r="A216" s="15"/>
      <c r="B216" s="15"/>
      <c r="C216" s="15" t="s">
        <v>414</v>
      </c>
      <c r="D216" s="15" t="s">
        <v>415</v>
      </c>
      <c r="E216" s="162"/>
      <c r="F216" s="162"/>
      <c r="G216" s="162"/>
      <c r="H216" s="162">
        <v>84</v>
      </c>
      <c r="I216" s="162"/>
      <c r="J216" s="162">
        <v>10</v>
      </c>
      <c r="K216" s="162"/>
      <c r="L216" s="162"/>
      <c r="M216" s="162">
        <v>94</v>
      </c>
    </row>
    <row r="217" spans="1:13" ht="12">
      <c r="A217" s="15"/>
      <c r="B217" s="15"/>
      <c r="C217" s="15" t="s">
        <v>416</v>
      </c>
      <c r="D217" s="15" t="s">
        <v>417</v>
      </c>
      <c r="E217" s="162">
        <v>7</v>
      </c>
      <c r="F217" s="162">
        <v>9</v>
      </c>
      <c r="G217" s="162">
        <v>7</v>
      </c>
      <c r="H217" s="162">
        <v>1</v>
      </c>
      <c r="I217" s="162"/>
      <c r="J217" s="162"/>
      <c r="K217" s="162"/>
      <c r="L217" s="162"/>
      <c r="M217" s="162">
        <v>24</v>
      </c>
    </row>
    <row r="218" spans="1:13" ht="12">
      <c r="A218" s="15"/>
      <c r="B218" s="15"/>
      <c r="C218" s="15" t="s">
        <v>418</v>
      </c>
      <c r="D218" s="15" t="s">
        <v>419</v>
      </c>
      <c r="E218" s="162"/>
      <c r="F218" s="162"/>
      <c r="G218" s="162"/>
      <c r="H218" s="162">
        <v>24</v>
      </c>
      <c r="I218" s="162"/>
      <c r="J218" s="162">
        <v>1</v>
      </c>
      <c r="K218" s="162"/>
      <c r="L218" s="162"/>
      <c r="M218" s="162">
        <v>25</v>
      </c>
    </row>
    <row r="219" spans="1:13" ht="12">
      <c r="A219" s="15"/>
      <c r="B219" s="15"/>
      <c r="C219" s="15" t="s">
        <v>420</v>
      </c>
      <c r="D219" s="15" t="s">
        <v>421</v>
      </c>
      <c r="E219" s="162"/>
      <c r="F219" s="162"/>
      <c r="G219" s="162"/>
      <c r="H219" s="162">
        <v>1</v>
      </c>
      <c r="I219" s="162"/>
      <c r="J219" s="162"/>
      <c r="K219" s="162"/>
      <c r="L219" s="162"/>
      <c r="M219" s="162">
        <v>1</v>
      </c>
    </row>
    <row r="220" spans="1:13" ht="12">
      <c r="A220" s="15"/>
      <c r="B220" s="15"/>
      <c r="C220" s="15" t="s">
        <v>422</v>
      </c>
      <c r="D220" s="15" t="s">
        <v>423</v>
      </c>
      <c r="E220" s="162"/>
      <c r="F220" s="162"/>
      <c r="G220" s="162"/>
      <c r="H220" s="162">
        <v>12</v>
      </c>
      <c r="I220" s="162"/>
      <c r="J220" s="162">
        <v>2</v>
      </c>
      <c r="K220" s="162"/>
      <c r="L220" s="162"/>
      <c r="M220" s="162">
        <v>14</v>
      </c>
    </row>
    <row r="221" spans="1:13" ht="12">
      <c r="A221" s="15"/>
      <c r="B221" s="15"/>
      <c r="C221" s="15" t="s">
        <v>424</v>
      </c>
      <c r="D221" s="15" t="s">
        <v>425</v>
      </c>
      <c r="E221" s="162"/>
      <c r="F221" s="162"/>
      <c r="G221" s="162"/>
      <c r="H221" s="162">
        <v>12</v>
      </c>
      <c r="I221" s="162"/>
      <c r="J221" s="162"/>
      <c r="K221" s="162"/>
      <c r="L221" s="162"/>
      <c r="M221" s="162">
        <v>12</v>
      </c>
    </row>
    <row r="222" spans="1:13" ht="12">
      <c r="A222" s="15"/>
      <c r="B222" s="15"/>
      <c r="C222" s="15" t="s">
        <v>426</v>
      </c>
      <c r="D222" s="15" t="s">
        <v>427</v>
      </c>
      <c r="E222" s="162">
        <v>92</v>
      </c>
      <c r="F222" s="162">
        <v>84</v>
      </c>
      <c r="G222" s="162">
        <v>161</v>
      </c>
      <c r="H222" s="162">
        <v>109</v>
      </c>
      <c r="I222" s="162"/>
      <c r="J222" s="162"/>
      <c r="K222" s="162"/>
      <c r="L222" s="162"/>
      <c r="M222" s="162">
        <v>446</v>
      </c>
    </row>
    <row r="223" spans="1:13" ht="12">
      <c r="A223" s="15"/>
      <c r="B223" s="15"/>
      <c r="C223" s="15" t="s">
        <v>428</v>
      </c>
      <c r="D223" s="15" t="s">
        <v>429</v>
      </c>
      <c r="E223" s="162">
        <v>20</v>
      </c>
      <c r="F223" s="162">
        <v>20</v>
      </c>
      <c r="G223" s="162">
        <v>24</v>
      </c>
      <c r="H223" s="162">
        <v>9</v>
      </c>
      <c r="I223" s="162"/>
      <c r="J223" s="162"/>
      <c r="K223" s="162"/>
      <c r="L223" s="162"/>
      <c r="M223" s="162">
        <v>73</v>
      </c>
    </row>
    <row r="224" spans="1:13" ht="12">
      <c r="A224" s="15"/>
      <c r="B224" s="18" t="s">
        <v>430</v>
      </c>
      <c r="C224" s="19"/>
      <c r="D224" s="19"/>
      <c r="E224" s="163">
        <v>120</v>
      </c>
      <c r="F224" s="163">
        <v>113</v>
      </c>
      <c r="G224" s="163">
        <v>194</v>
      </c>
      <c r="H224" s="163">
        <v>253</v>
      </c>
      <c r="I224" s="163"/>
      <c r="J224" s="163">
        <v>77</v>
      </c>
      <c r="K224" s="163"/>
      <c r="L224" s="163">
        <v>14</v>
      </c>
      <c r="M224" s="163">
        <v>771</v>
      </c>
    </row>
    <row r="225" spans="1:13" ht="12">
      <c r="A225" s="15"/>
      <c r="B225" s="20" t="s">
        <v>431</v>
      </c>
      <c r="C225" s="21"/>
      <c r="D225" s="21"/>
      <c r="E225" s="164">
        <v>426</v>
      </c>
      <c r="F225" s="164">
        <v>413</v>
      </c>
      <c r="G225" s="164">
        <v>632</v>
      </c>
      <c r="H225" s="164">
        <v>856</v>
      </c>
      <c r="I225" s="164"/>
      <c r="J225" s="164">
        <v>422</v>
      </c>
      <c r="K225" s="164">
        <v>4</v>
      </c>
      <c r="L225" s="164">
        <v>186</v>
      </c>
      <c r="M225" s="164">
        <v>2939</v>
      </c>
    </row>
    <row r="226" spans="1:13" ht="12">
      <c r="A226" s="15" t="s">
        <v>432</v>
      </c>
      <c r="B226" s="15"/>
      <c r="C226" s="15"/>
      <c r="D226" s="15"/>
      <c r="E226" s="162"/>
      <c r="F226" s="162"/>
      <c r="G226" s="162"/>
      <c r="H226" s="162"/>
      <c r="I226" s="162"/>
      <c r="J226" s="162"/>
      <c r="K226" s="162"/>
      <c r="L226" s="162"/>
      <c r="M226" s="162"/>
    </row>
    <row r="227" spans="1:13" ht="12">
      <c r="A227" s="15"/>
      <c r="B227" s="15" t="s">
        <v>433</v>
      </c>
      <c r="C227" s="15" t="s">
        <v>434</v>
      </c>
      <c r="D227" s="15" t="s">
        <v>435</v>
      </c>
      <c r="E227" s="162">
        <v>1</v>
      </c>
      <c r="F227" s="162">
        <v>4</v>
      </c>
      <c r="G227" s="162">
        <v>10</v>
      </c>
      <c r="H227" s="162">
        <v>16</v>
      </c>
      <c r="I227" s="162"/>
      <c r="J227" s="162">
        <v>11</v>
      </c>
      <c r="K227" s="162"/>
      <c r="L227" s="162"/>
      <c r="M227" s="162">
        <v>42</v>
      </c>
    </row>
    <row r="228" spans="1:13" ht="12">
      <c r="A228" s="15"/>
      <c r="B228" s="18" t="s">
        <v>436</v>
      </c>
      <c r="C228" s="19"/>
      <c r="D228" s="19"/>
      <c r="E228" s="163">
        <v>1</v>
      </c>
      <c r="F228" s="163">
        <v>4</v>
      </c>
      <c r="G228" s="163">
        <v>10</v>
      </c>
      <c r="H228" s="163">
        <v>16</v>
      </c>
      <c r="I228" s="163"/>
      <c r="J228" s="163">
        <v>11</v>
      </c>
      <c r="K228" s="163"/>
      <c r="L228" s="163"/>
      <c r="M228" s="163">
        <v>42</v>
      </c>
    </row>
    <row r="229" spans="1:13" ht="12">
      <c r="A229" s="15"/>
      <c r="B229" s="15" t="s">
        <v>437</v>
      </c>
      <c r="C229" s="15" t="s">
        <v>438</v>
      </c>
      <c r="D229" s="15" t="s">
        <v>439</v>
      </c>
      <c r="E229" s="162">
        <v>43</v>
      </c>
      <c r="F229" s="162">
        <v>48</v>
      </c>
      <c r="G229" s="162">
        <v>5</v>
      </c>
      <c r="H229" s="162">
        <v>5</v>
      </c>
      <c r="I229" s="162"/>
      <c r="J229" s="162"/>
      <c r="K229" s="162"/>
      <c r="L229" s="162"/>
      <c r="M229" s="162">
        <v>101</v>
      </c>
    </row>
    <row r="230" spans="1:13" ht="12">
      <c r="A230" s="15"/>
      <c r="B230" s="15"/>
      <c r="C230" s="15" t="s">
        <v>440</v>
      </c>
      <c r="D230" s="15" t="s">
        <v>441</v>
      </c>
      <c r="E230" s="162"/>
      <c r="F230" s="162">
        <v>12</v>
      </c>
      <c r="G230" s="162">
        <v>12</v>
      </c>
      <c r="H230" s="162">
        <v>19</v>
      </c>
      <c r="I230" s="162"/>
      <c r="J230" s="162"/>
      <c r="K230" s="162"/>
      <c r="L230" s="162"/>
      <c r="M230" s="162">
        <v>43</v>
      </c>
    </row>
    <row r="231" spans="1:13" ht="12">
      <c r="A231" s="15"/>
      <c r="B231" s="15"/>
      <c r="C231" s="15" t="s">
        <v>442</v>
      </c>
      <c r="D231" s="15" t="s">
        <v>443</v>
      </c>
      <c r="E231" s="162"/>
      <c r="F231" s="162">
        <v>1</v>
      </c>
      <c r="G231" s="162">
        <v>52</v>
      </c>
      <c r="H231" s="162">
        <v>45</v>
      </c>
      <c r="I231" s="162"/>
      <c r="J231" s="162"/>
      <c r="K231" s="162"/>
      <c r="L231" s="162"/>
      <c r="M231" s="162">
        <v>98</v>
      </c>
    </row>
    <row r="232" spans="1:13" ht="12">
      <c r="A232" s="15"/>
      <c r="B232" s="15"/>
      <c r="C232" s="15" t="s">
        <v>444</v>
      </c>
      <c r="D232" s="15" t="s">
        <v>445</v>
      </c>
      <c r="E232" s="162"/>
      <c r="F232" s="162"/>
      <c r="G232" s="162"/>
      <c r="H232" s="162"/>
      <c r="I232" s="162"/>
      <c r="J232" s="162">
        <v>22</v>
      </c>
      <c r="K232" s="162"/>
      <c r="L232" s="162"/>
      <c r="M232" s="162">
        <v>22</v>
      </c>
    </row>
    <row r="233" spans="1:13" ht="12">
      <c r="A233" s="15"/>
      <c r="B233" s="15"/>
      <c r="C233" s="15" t="s">
        <v>446</v>
      </c>
      <c r="D233" s="15" t="s">
        <v>447</v>
      </c>
      <c r="E233" s="162"/>
      <c r="F233" s="162"/>
      <c r="G233" s="162"/>
      <c r="H233" s="162">
        <v>2</v>
      </c>
      <c r="I233" s="162"/>
      <c r="J233" s="162"/>
      <c r="K233" s="162"/>
      <c r="L233" s="162"/>
      <c r="M233" s="162">
        <v>2</v>
      </c>
    </row>
    <row r="234" spans="1:13" ht="12">
      <c r="A234" s="15"/>
      <c r="B234" s="15"/>
      <c r="C234" s="15" t="s">
        <v>448</v>
      </c>
      <c r="D234" s="15" t="s">
        <v>449</v>
      </c>
      <c r="E234" s="162"/>
      <c r="F234" s="162">
        <v>1</v>
      </c>
      <c r="G234" s="162">
        <v>10</v>
      </c>
      <c r="H234" s="162">
        <v>23</v>
      </c>
      <c r="I234" s="162"/>
      <c r="J234" s="162"/>
      <c r="K234" s="162"/>
      <c r="L234" s="162"/>
      <c r="M234" s="162">
        <v>34</v>
      </c>
    </row>
    <row r="235" spans="1:13" ht="12">
      <c r="A235" s="15"/>
      <c r="B235" s="15"/>
      <c r="C235" s="15" t="s">
        <v>450</v>
      </c>
      <c r="D235" s="15" t="s">
        <v>163</v>
      </c>
      <c r="E235" s="162"/>
      <c r="F235" s="162">
        <v>4</v>
      </c>
      <c r="G235" s="162">
        <v>17</v>
      </c>
      <c r="H235" s="162">
        <v>46</v>
      </c>
      <c r="I235" s="162"/>
      <c r="J235" s="162"/>
      <c r="K235" s="162"/>
      <c r="L235" s="162"/>
      <c r="M235" s="162">
        <v>67</v>
      </c>
    </row>
    <row r="236" spans="1:13" ht="12">
      <c r="A236" s="15"/>
      <c r="B236" s="15"/>
      <c r="C236" s="15" t="s">
        <v>451</v>
      </c>
      <c r="D236" s="15" t="s">
        <v>452</v>
      </c>
      <c r="E236" s="162"/>
      <c r="F236" s="162"/>
      <c r="G236" s="162"/>
      <c r="H236" s="162"/>
      <c r="I236" s="162"/>
      <c r="J236" s="162">
        <v>10</v>
      </c>
      <c r="K236" s="162"/>
      <c r="L236" s="162"/>
      <c r="M236" s="162">
        <v>10</v>
      </c>
    </row>
    <row r="237" spans="1:13" ht="12">
      <c r="A237" s="15"/>
      <c r="B237" s="15"/>
      <c r="C237" s="15" t="s">
        <v>453</v>
      </c>
      <c r="D237" s="15" t="s">
        <v>454</v>
      </c>
      <c r="E237" s="162"/>
      <c r="F237" s="162"/>
      <c r="G237" s="162">
        <v>2</v>
      </c>
      <c r="H237" s="162">
        <v>12</v>
      </c>
      <c r="I237" s="162"/>
      <c r="J237" s="162"/>
      <c r="K237" s="162"/>
      <c r="L237" s="162"/>
      <c r="M237" s="162">
        <v>14</v>
      </c>
    </row>
    <row r="238" spans="1:13" ht="12">
      <c r="A238" s="15"/>
      <c r="B238" s="18" t="s">
        <v>455</v>
      </c>
      <c r="C238" s="19"/>
      <c r="D238" s="19"/>
      <c r="E238" s="163">
        <v>43</v>
      </c>
      <c r="F238" s="163">
        <v>66</v>
      </c>
      <c r="G238" s="163">
        <v>98</v>
      </c>
      <c r="H238" s="163">
        <v>152</v>
      </c>
      <c r="I238" s="163"/>
      <c r="J238" s="163">
        <v>32</v>
      </c>
      <c r="K238" s="163"/>
      <c r="L238" s="163"/>
      <c r="M238" s="163">
        <v>391</v>
      </c>
    </row>
    <row r="239" spans="1:13" ht="12">
      <c r="A239" s="15"/>
      <c r="B239" s="15" t="s">
        <v>456</v>
      </c>
      <c r="C239" s="15" t="s">
        <v>457</v>
      </c>
      <c r="D239" s="15" t="s">
        <v>458</v>
      </c>
      <c r="E239" s="162"/>
      <c r="F239" s="162"/>
      <c r="G239" s="162"/>
      <c r="H239" s="162"/>
      <c r="I239" s="162"/>
      <c r="J239" s="162">
        <v>5</v>
      </c>
      <c r="K239" s="162"/>
      <c r="L239" s="162"/>
      <c r="M239" s="162">
        <v>5</v>
      </c>
    </row>
    <row r="240" spans="1:13" ht="12">
      <c r="A240" s="15"/>
      <c r="B240" s="15"/>
      <c r="C240" s="15" t="s">
        <v>459</v>
      </c>
      <c r="D240" s="15" t="s">
        <v>460</v>
      </c>
      <c r="E240" s="162"/>
      <c r="F240" s="162"/>
      <c r="G240" s="162"/>
      <c r="H240" s="162"/>
      <c r="I240" s="162"/>
      <c r="J240" s="162">
        <v>1</v>
      </c>
      <c r="K240" s="162"/>
      <c r="L240" s="162"/>
      <c r="M240" s="162">
        <v>1</v>
      </c>
    </row>
    <row r="241" spans="1:13" ht="12">
      <c r="A241" s="15"/>
      <c r="B241" s="15"/>
      <c r="C241" s="15" t="s">
        <v>461</v>
      </c>
      <c r="D241" s="15" t="s">
        <v>462</v>
      </c>
      <c r="E241" s="162"/>
      <c r="F241" s="162"/>
      <c r="G241" s="162"/>
      <c r="H241" s="162"/>
      <c r="I241" s="162"/>
      <c r="J241" s="162">
        <v>35</v>
      </c>
      <c r="K241" s="162"/>
      <c r="L241" s="162"/>
      <c r="M241" s="162">
        <v>35</v>
      </c>
    </row>
    <row r="242" spans="1:13" ht="12">
      <c r="A242" s="15"/>
      <c r="B242" s="15"/>
      <c r="C242" s="15" t="s">
        <v>463</v>
      </c>
      <c r="D242" s="15" t="s">
        <v>464</v>
      </c>
      <c r="E242" s="162"/>
      <c r="F242" s="162"/>
      <c r="G242" s="162"/>
      <c r="H242" s="162"/>
      <c r="I242" s="162"/>
      <c r="J242" s="162">
        <v>2</v>
      </c>
      <c r="K242" s="162"/>
      <c r="L242" s="162"/>
      <c r="M242" s="162">
        <v>2</v>
      </c>
    </row>
    <row r="243" spans="1:13" ht="12">
      <c r="A243" s="15"/>
      <c r="B243" s="15"/>
      <c r="C243" s="15" t="s">
        <v>465</v>
      </c>
      <c r="D243" s="15" t="s">
        <v>466</v>
      </c>
      <c r="E243" s="162"/>
      <c r="F243" s="162"/>
      <c r="G243" s="162"/>
      <c r="H243" s="162"/>
      <c r="I243" s="162"/>
      <c r="J243" s="162">
        <v>18</v>
      </c>
      <c r="K243" s="162"/>
      <c r="L243" s="162"/>
      <c r="M243" s="162">
        <v>18</v>
      </c>
    </row>
    <row r="244" spans="1:13" ht="12">
      <c r="A244" s="15"/>
      <c r="B244" s="15"/>
      <c r="C244" s="15" t="s">
        <v>467</v>
      </c>
      <c r="D244" s="15" t="s">
        <v>468</v>
      </c>
      <c r="E244" s="162">
        <v>17</v>
      </c>
      <c r="F244" s="162">
        <v>4</v>
      </c>
      <c r="G244" s="162">
        <v>4</v>
      </c>
      <c r="H244" s="162">
        <v>11</v>
      </c>
      <c r="I244" s="162"/>
      <c r="J244" s="162"/>
      <c r="K244" s="162"/>
      <c r="L244" s="162"/>
      <c r="M244" s="162">
        <v>36</v>
      </c>
    </row>
    <row r="245" spans="1:13" ht="12">
      <c r="A245" s="15"/>
      <c r="B245" s="15"/>
      <c r="C245" s="15" t="s">
        <v>469</v>
      </c>
      <c r="D245" s="15" t="s">
        <v>470</v>
      </c>
      <c r="E245" s="162"/>
      <c r="F245" s="162"/>
      <c r="G245" s="162">
        <v>1</v>
      </c>
      <c r="H245" s="162">
        <v>2</v>
      </c>
      <c r="I245" s="162"/>
      <c r="J245" s="162"/>
      <c r="K245" s="162"/>
      <c r="L245" s="162"/>
      <c r="M245" s="162">
        <v>3</v>
      </c>
    </row>
    <row r="246" spans="1:13" ht="12">
      <c r="A246" s="15"/>
      <c r="B246" s="15"/>
      <c r="C246" s="15" t="s">
        <v>471</v>
      </c>
      <c r="D246" s="15" t="s">
        <v>472</v>
      </c>
      <c r="E246" s="162">
        <v>22</v>
      </c>
      <c r="F246" s="162">
        <v>18</v>
      </c>
      <c r="G246" s="162">
        <v>13</v>
      </c>
      <c r="H246" s="162">
        <v>32</v>
      </c>
      <c r="I246" s="162"/>
      <c r="J246" s="162"/>
      <c r="K246" s="162"/>
      <c r="L246" s="162"/>
      <c r="M246" s="162">
        <v>85</v>
      </c>
    </row>
    <row r="247" spans="1:13" ht="12">
      <c r="A247" s="15"/>
      <c r="B247" s="15"/>
      <c r="C247" s="15" t="s">
        <v>473</v>
      </c>
      <c r="D247" s="15" t="s">
        <v>474</v>
      </c>
      <c r="E247" s="162">
        <v>4</v>
      </c>
      <c r="F247" s="162"/>
      <c r="G247" s="162">
        <v>3</v>
      </c>
      <c r="H247" s="162">
        <v>5</v>
      </c>
      <c r="I247" s="162"/>
      <c r="J247" s="162"/>
      <c r="K247" s="162"/>
      <c r="L247" s="162"/>
      <c r="M247" s="162">
        <v>12</v>
      </c>
    </row>
    <row r="248" spans="1:13" ht="12">
      <c r="A248" s="15"/>
      <c r="B248" s="15"/>
      <c r="C248" s="15" t="s">
        <v>475</v>
      </c>
      <c r="D248" s="15" t="s">
        <v>476</v>
      </c>
      <c r="E248" s="162">
        <v>5</v>
      </c>
      <c r="F248" s="162">
        <v>2</v>
      </c>
      <c r="G248" s="162">
        <v>2</v>
      </c>
      <c r="H248" s="162">
        <v>7</v>
      </c>
      <c r="I248" s="162"/>
      <c r="J248" s="162"/>
      <c r="K248" s="162"/>
      <c r="L248" s="162"/>
      <c r="M248" s="162">
        <v>16</v>
      </c>
    </row>
    <row r="249" spans="1:13" ht="12">
      <c r="A249" s="15"/>
      <c r="B249" s="15"/>
      <c r="C249" s="15" t="s">
        <v>477</v>
      </c>
      <c r="D249" s="15" t="s">
        <v>478</v>
      </c>
      <c r="E249" s="162"/>
      <c r="F249" s="162">
        <v>1</v>
      </c>
      <c r="G249" s="162">
        <v>2</v>
      </c>
      <c r="H249" s="162">
        <v>1</v>
      </c>
      <c r="I249" s="162"/>
      <c r="J249" s="162"/>
      <c r="K249" s="162"/>
      <c r="L249" s="162"/>
      <c r="M249" s="162">
        <v>4</v>
      </c>
    </row>
    <row r="250" spans="1:13" ht="12">
      <c r="A250" s="15"/>
      <c r="B250" s="15"/>
      <c r="C250" s="15" t="s">
        <v>479</v>
      </c>
      <c r="D250" s="15" t="s">
        <v>464</v>
      </c>
      <c r="E250" s="162"/>
      <c r="F250" s="162"/>
      <c r="G250" s="162">
        <v>1</v>
      </c>
      <c r="H250" s="162"/>
      <c r="I250" s="162"/>
      <c r="J250" s="162"/>
      <c r="K250" s="162"/>
      <c r="L250" s="162"/>
      <c r="M250" s="162">
        <v>1</v>
      </c>
    </row>
    <row r="251" spans="1:13" ht="12">
      <c r="A251" s="15"/>
      <c r="B251" s="15"/>
      <c r="C251" s="15" t="s">
        <v>480</v>
      </c>
      <c r="D251" s="15" t="s">
        <v>481</v>
      </c>
      <c r="E251" s="162">
        <v>3</v>
      </c>
      <c r="F251" s="162">
        <v>2</v>
      </c>
      <c r="G251" s="162">
        <v>1</v>
      </c>
      <c r="H251" s="162">
        <v>4</v>
      </c>
      <c r="I251" s="162"/>
      <c r="J251" s="162"/>
      <c r="K251" s="162"/>
      <c r="L251" s="162"/>
      <c r="M251" s="162">
        <v>10</v>
      </c>
    </row>
    <row r="252" spans="1:13" ht="12">
      <c r="A252" s="15"/>
      <c r="B252" s="15"/>
      <c r="C252" s="15" t="s">
        <v>482</v>
      </c>
      <c r="D252" s="15" t="s">
        <v>466</v>
      </c>
      <c r="E252" s="162">
        <v>10</v>
      </c>
      <c r="F252" s="162">
        <v>5</v>
      </c>
      <c r="G252" s="162">
        <v>3</v>
      </c>
      <c r="H252" s="162">
        <v>8</v>
      </c>
      <c r="I252" s="162"/>
      <c r="J252" s="162"/>
      <c r="K252" s="162"/>
      <c r="L252" s="162"/>
      <c r="M252" s="162">
        <v>26</v>
      </c>
    </row>
    <row r="253" spans="1:13" ht="12">
      <c r="A253" s="15"/>
      <c r="B253" s="15"/>
      <c r="C253" s="15" t="s">
        <v>483</v>
      </c>
      <c r="D253" s="15" t="s">
        <v>484</v>
      </c>
      <c r="E253" s="162"/>
      <c r="F253" s="162"/>
      <c r="G253" s="162">
        <v>1</v>
      </c>
      <c r="H253" s="162"/>
      <c r="I253" s="162"/>
      <c r="J253" s="162"/>
      <c r="K253" s="162"/>
      <c r="L253" s="162"/>
      <c r="M253" s="162">
        <v>1</v>
      </c>
    </row>
    <row r="254" spans="1:13" ht="12">
      <c r="A254" s="15"/>
      <c r="B254" s="15"/>
      <c r="C254" s="15" t="s">
        <v>485</v>
      </c>
      <c r="D254" s="15" t="s">
        <v>486</v>
      </c>
      <c r="E254" s="162">
        <v>7</v>
      </c>
      <c r="F254" s="162">
        <v>2</v>
      </c>
      <c r="G254" s="162">
        <v>4</v>
      </c>
      <c r="H254" s="162">
        <v>10</v>
      </c>
      <c r="I254" s="162"/>
      <c r="J254" s="162"/>
      <c r="K254" s="162"/>
      <c r="L254" s="162"/>
      <c r="M254" s="162">
        <v>23</v>
      </c>
    </row>
    <row r="255" spans="1:13" ht="12">
      <c r="A255" s="15"/>
      <c r="B255" s="15"/>
      <c r="C255" s="15" t="s">
        <v>487</v>
      </c>
      <c r="D255" s="15" t="s">
        <v>488</v>
      </c>
      <c r="E255" s="162">
        <v>3</v>
      </c>
      <c r="F255" s="162">
        <v>1</v>
      </c>
      <c r="G255" s="162">
        <v>1</v>
      </c>
      <c r="H255" s="162"/>
      <c r="I255" s="162"/>
      <c r="J255" s="162"/>
      <c r="K255" s="162"/>
      <c r="L255" s="162"/>
      <c r="M255" s="162">
        <v>5</v>
      </c>
    </row>
    <row r="256" spans="1:13" ht="12">
      <c r="A256" s="15"/>
      <c r="B256" s="15"/>
      <c r="C256" s="15" t="s">
        <v>489</v>
      </c>
      <c r="D256" s="15" t="s">
        <v>490</v>
      </c>
      <c r="E256" s="162">
        <v>7</v>
      </c>
      <c r="F256" s="162">
        <v>8</v>
      </c>
      <c r="G256" s="162">
        <v>7</v>
      </c>
      <c r="H256" s="162">
        <v>1</v>
      </c>
      <c r="I256" s="162"/>
      <c r="J256" s="162"/>
      <c r="K256" s="162"/>
      <c r="L256" s="162"/>
      <c r="M256" s="162">
        <v>23</v>
      </c>
    </row>
    <row r="257" spans="1:13" ht="12">
      <c r="A257" s="15"/>
      <c r="B257" s="18" t="s">
        <v>491</v>
      </c>
      <c r="C257" s="19"/>
      <c r="D257" s="19"/>
      <c r="E257" s="163">
        <v>78</v>
      </c>
      <c r="F257" s="163">
        <v>43</v>
      </c>
      <c r="G257" s="163">
        <v>43</v>
      </c>
      <c r="H257" s="163">
        <v>81</v>
      </c>
      <c r="I257" s="163"/>
      <c r="J257" s="163">
        <v>61</v>
      </c>
      <c r="K257" s="163"/>
      <c r="L257" s="163"/>
      <c r="M257" s="163">
        <v>306</v>
      </c>
    </row>
    <row r="258" spans="1:13" ht="12">
      <c r="A258" s="15"/>
      <c r="B258" s="15" t="s">
        <v>492</v>
      </c>
      <c r="C258" s="15" t="s">
        <v>493</v>
      </c>
      <c r="D258" s="15" t="s">
        <v>494</v>
      </c>
      <c r="E258" s="162"/>
      <c r="F258" s="162"/>
      <c r="G258" s="162"/>
      <c r="H258" s="162"/>
      <c r="I258" s="162"/>
      <c r="J258" s="162">
        <v>23</v>
      </c>
      <c r="K258" s="162"/>
      <c r="L258" s="162"/>
      <c r="M258" s="162">
        <v>23</v>
      </c>
    </row>
    <row r="259" spans="1:13" ht="12">
      <c r="A259" s="15"/>
      <c r="B259" s="15"/>
      <c r="C259" s="15" t="s">
        <v>495</v>
      </c>
      <c r="D259" s="15" t="s">
        <v>496</v>
      </c>
      <c r="E259" s="162">
        <v>9</v>
      </c>
      <c r="F259" s="162">
        <v>5</v>
      </c>
      <c r="G259" s="162">
        <v>13</v>
      </c>
      <c r="H259" s="162">
        <v>18</v>
      </c>
      <c r="I259" s="162"/>
      <c r="J259" s="162">
        <v>8</v>
      </c>
      <c r="K259" s="162"/>
      <c r="L259" s="162"/>
      <c r="M259" s="162">
        <v>53</v>
      </c>
    </row>
    <row r="260" spans="1:13" ht="12">
      <c r="A260" s="15"/>
      <c r="B260" s="15"/>
      <c r="C260" s="15" t="s">
        <v>497</v>
      </c>
      <c r="D260" s="15" t="s">
        <v>498</v>
      </c>
      <c r="E260" s="162">
        <v>10</v>
      </c>
      <c r="F260" s="162">
        <v>8</v>
      </c>
      <c r="G260" s="162">
        <v>15</v>
      </c>
      <c r="H260" s="162">
        <v>14</v>
      </c>
      <c r="I260" s="162"/>
      <c r="J260" s="162"/>
      <c r="K260" s="162"/>
      <c r="L260" s="162"/>
      <c r="M260" s="162">
        <v>47</v>
      </c>
    </row>
    <row r="261" spans="1:13" ht="12">
      <c r="A261" s="15"/>
      <c r="B261" s="15"/>
      <c r="C261" s="15" t="s">
        <v>499</v>
      </c>
      <c r="D261" s="15" t="s">
        <v>500</v>
      </c>
      <c r="E261" s="162">
        <v>32</v>
      </c>
      <c r="F261" s="162">
        <v>42</v>
      </c>
      <c r="G261" s="162">
        <v>34</v>
      </c>
      <c r="H261" s="162">
        <v>56</v>
      </c>
      <c r="I261" s="162"/>
      <c r="J261" s="162"/>
      <c r="K261" s="162"/>
      <c r="L261" s="162"/>
      <c r="M261" s="162">
        <v>164</v>
      </c>
    </row>
    <row r="262" spans="1:13" ht="12">
      <c r="A262" s="15"/>
      <c r="B262" s="15"/>
      <c r="C262" s="15" t="s">
        <v>501</v>
      </c>
      <c r="D262" s="15" t="s">
        <v>163</v>
      </c>
      <c r="E262" s="162">
        <v>9</v>
      </c>
      <c r="F262" s="162">
        <v>8</v>
      </c>
      <c r="G262" s="162">
        <v>13</v>
      </c>
      <c r="H262" s="162">
        <v>13</v>
      </c>
      <c r="I262" s="162"/>
      <c r="J262" s="162"/>
      <c r="K262" s="162"/>
      <c r="L262" s="162"/>
      <c r="M262" s="162">
        <v>43</v>
      </c>
    </row>
    <row r="263" spans="1:13" ht="12">
      <c r="A263" s="15"/>
      <c r="B263" s="18" t="s">
        <v>502</v>
      </c>
      <c r="C263" s="19"/>
      <c r="D263" s="19"/>
      <c r="E263" s="163">
        <v>60</v>
      </c>
      <c r="F263" s="163">
        <v>63</v>
      </c>
      <c r="G263" s="163">
        <v>75</v>
      </c>
      <c r="H263" s="163">
        <v>101</v>
      </c>
      <c r="I263" s="163"/>
      <c r="J263" s="163">
        <v>31</v>
      </c>
      <c r="K263" s="163"/>
      <c r="L263" s="163"/>
      <c r="M263" s="163">
        <v>330</v>
      </c>
    </row>
    <row r="264" spans="1:13" ht="12">
      <c r="A264" s="15"/>
      <c r="B264" s="20" t="s">
        <v>503</v>
      </c>
      <c r="C264" s="21"/>
      <c r="D264" s="21"/>
      <c r="E264" s="164">
        <v>182</v>
      </c>
      <c r="F264" s="164">
        <v>176</v>
      </c>
      <c r="G264" s="164">
        <v>226</v>
      </c>
      <c r="H264" s="164">
        <v>350</v>
      </c>
      <c r="I264" s="164"/>
      <c r="J264" s="164">
        <v>135</v>
      </c>
      <c r="K264" s="164"/>
      <c r="L264" s="164"/>
      <c r="M264" s="164">
        <v>1069</v>
      </c>
    </row>
    <row r="265" spans="1:13" ht="12">
      <c r="A265" s="15" t="s">
        <v>504</v>
      </c>
      <c r="B265" s="15"/>
      <c r="C265" s="15"/>
      <c r="D265" s="15"/>
      <c r="E265" s="162"/>
      <c r="F265" s="162"/>
      <c r="G265" s="162"/>
      <c r="H265" s="162"/>
      <c r="I265" s="162"/>
      <c r="J265" s="162"/>
      <c r="K265" s="162"/>
      <c r="L265" s="162"/>
      <c r="M265" s="162"/>
    </row>
    <row r="266" spans="1:13" ht="12">
      <c r="A266" s="15"/>
      <c r="B266" s="15" t="s">
        <v>504</v>
      </c>
      <c r="C266" s="15" t="s">
        <v>505</v>
      </c>
      <c r="D266" s="15" t="s">
        <v>506</v>
      </c>
      <c r="E266" s="162">
        <v>92</v>
      </c>
      <c r="F266" s="162">
        <v>80</v>
      </c>
      <c r="G266" s="162">
        <v>23</v>
      </c>
      <c r="H266" s="162">
        <v>2</v>
      </c>
      <c r="I266" s="162"/>
      <c r="J266" s="162"/>
      <c r="K266" s="162"/>
      <c r="L266" s="162"/>
      <c r="M266" s="162">
        <v>197</v>
      </c>
    </row>
    <row r="267" spans="1:13" ht="12">
      <c r="A267" s="15"/>
      <c r="B267" s="15"/>
      <c r="C267" s="15" t="s">
        <v>507</v>
      </c>
      <c r="D267" s="15" t="s">
        <v>508</v>
      </c>
      <c r="E267" s="162"/>
      <c r="F267" s="162"/>
      <c r="G267" s="162">
        <v>68</v>
      </c>
      <c r="H267" s="162">
        <v>116</v>
      </c>
      <c r="I267" s="162"/>
      <c r="J267" s="162"/>
      <c r="K267" s="162"/>
      <c r="L267" s="162"/>
      <c r="M267" s="162">
        <v>184</v>
      </c>
    </row>
    <row r="268" spans="1:13" ht="12">
      <c r="A268" s="15"/>
      <c r="B268" s="15"/>
      <c r="C268" s="15" t="s">
        <v>509</v>
      </c>
      <c r="D268" s="15" t="s">
        <v>510</v>
      </c>
      <c r="E268" s="162"/>
      <c r="F268" s="162">
        <v>1</v>
      </c>
      <c r="G268" s="162">
        <v>10</v>
      </c>
      <c r="H268" s="162">
        <v>29</v>
      </c>
      <c r="I268" s="162"/>
      <c r="J268" s="162"/>
      <c r="K268" s="162"/>
      <c r="L268" s="162"/>
      <c r="M268" s="162">
        <v>40</v>
      </c>
    </row>
    <row r="269" spans="1:13" ht="12">
      <c r="A269" s="15"/>
      <c r="B269" s="15"/>
      <c r="C269" s="15" t="s">
        <v>511</v>
      </c>
      <c r="D269" s="15" t="s">
        <v>512</v>
      </c>
      <c r="E269" s="162">
        <v>41</v>
      </c>
      <c r="F269" s="162">
        <v>54</v>
      </c>
      <c r="G269" s="162">
        <v>8</v>
      </c>
      <c r="H269" s="162">
        <v>1</v>
      </c>
      <c r="I269" s="162"/>
      <c r="J269" s="162"/>
      <c r="K269" s="162"/>
      <c r="L269" s="162"/>
      <c r="M269" s="162">
        <v>104</v>
      </c>
    </row>
    <row r="270" spans="1:13" ht="12">
      <c r="A270" s="15"/>
      <c r="B270" s="15"/>
      <c r="C270" s="15" t="s">
        <v>513</v>
      </c>
      <c r="D270" s="15" t="s">
        <v>514</v>
      </c>
      <c r="E270" s="162"/>
      <c r="F270" s="162"/>
      <c r="G270" s="162"/>
      <c r="H270" s="162"/>
      <c r="I270" s="162"/>
      <c r="J270" s="162">
        <v>1</v>
      </c>
      <c r="K270" s="162"/>
      <c r="L270" s="162"/>
      <c r="M270" s="162">
        <v>1</v>
      </c>
    </row>
    <row r="271" spans="1:13" ht="12">
      <c r="A271" s="15"/>
      <c r="B271" s="15"/>
      <c r="C271" s="15" t="s">
        <v>515</v>
      </c>
      <c r="D271" s="15" t="s">
        <v>516</v>
      </c>
      <c r="E271" s="162"/>
      <c r="F271" s="162"/>
      <c r="G271" s="162"/>
      <c r="H271" s="162"/>
      <c r="I271" s="162"/>
      <c r="J271" s="162">
        <v>19</v>
      </c>
      <c r="K271" s="162"/>
      <c r="L271" s="162"/>
      <c r="M271" s="162">
        <v>19</v>
      </c>
    </row>
    <row r="272" spans="1:13" ht="12">
      <c r="A272" s="15"/>
      <c r="B272" s="15"/>
      <c r="C272" s="15" t="s">
        <v>517</v>
      </c>
      <c r="D272" s="15" t="s">
        <v>518</v>
      </c>
      <c r="E272" s="162"/>
      <c r="F272" s="162"/>
      <c r="G272" s="162"/>
      <c r="H272" s="162"/>
      <c r="I272" s="162"/>
      <c r="J272" s="162">
        <v>5</v>
      </c>
      <c r="K272" s="162"/>
      <c r="L272" s="162"/>
      <c r="M272" s="162">
        <v>5</v>
      </c>
    </row>
    <row r="273" spans="1:13" ht="12">
      <c r="A273" s="15"/>
      <c r="B273" s="15"/>
      <c r="C273" s="15" t="s">
        <v>519</v>
      </c>
      <c r="D273" s="15" t="s">
        <v>520</v>
      </c>
      <c r="E273" s="162"/>
      <c r="F273" s="162"/>
      <c r="G273" s="162"/>
      <c r="H273" s="162"/>
      <c r="I273" s="162"/>
      <c r="J273" s="162"/>
      <c r="K273" s="162">
        <v>1</v>
      </c>
      <c r="L273" s="162"/>
      <c r="M273" s="162">
        <v>1</v>
      </c>
    </row>
    <row r="274" spans="1:13" ht="12">
      <c r="A274" s="15"/>
      <c r="B274" s="15"/>
      <c r="C274" s="15" t="s">
        <v>521</v>
      </c>
      <c r="D274" s="15" t="s">
        <v>132</v>
      </c>
      <c r="E274" s="162"/>
      <c r="F274" s="162"/>
      <c r="G274" s="162"/>
      <c r="H274" s="162"/>
      <c r="I274" s="162"/>
      <c r="J274" s="162">
        <v>4</v>
      </c>
      <c r="K274" s="162"/>
      <c r="L274" s="162"/>
      <c r="M274" s="162">
        <v>4</v>
      </c>
    </row>
    <row r="275" spans="1:13" ht="12">
      <c r="A275" s="15"/>
      <c r="B275" s="18" t="s">
        <v>522</v>
      </c>
      <c r="C275" s="19"/>
      <c r="D275" s="19"/>
      <c r="E275" s="163">
        <v>133</v>
      </c>
      <c r="F275" s="163">
        <v>135</v>
      </c>
      <c r="G275" s="163">
        <v>109</v>
      </c>
      <c r="H275" s="163">
        <v>148</v>
      </c>
      <c r="I275" s="163"/>
      <c r="J275" s="163">
        <v>29</v>
      </c>
      <c r="K275" s="163">
        <v>1</v>
      </c>
      <c r="L275" s="163"/>
      <c r="M275" s="163">
        <v>555</v>
      </c>
    </row>
    <row r="276" spans="1:13" ht="12">
      <c r="A276" s="15"/>
      <c r="B276" s="20" t="s">
        <v>522</v>
      </c>
      <c r="C276" s="21"/>
      <c r="D276" s="21"/>
      <c r="E276" s="164">
        <v>133</v>
      </c>
      <c r="F276" s="164">
        <v>135</v>
      </c>
      <c r="G276" s="164">
        <v>109</v>
      </c>
      <c r="H276" s="164">
        <v>148</v>
      </c>
      <c r="I276" s="164"/>
      <c r="J276" s="164">
        <v>29</v>
      </c>
      <c r="K276" s="164">
        <v>1</v>
      </c>
      <c r="L276" s="164"/>
      <c r="M276" s="164">
        <v>555</v>
      </c>
    </row>
    <row r="277" spans="1:13" ht="12">
      <c r="A277" s="15" t="s">
        <v>3</v>
      </c>
      <c r="B277" s="15"/>
      <c r="C277" s="15"/>
      <c r="D277" s="15"/>
      <c r="E277" s="162"/>
      <c r="F277" s="162"/>
      <c r="G277" s="162"/>
      <c r="H277" s="162"/>
      <c r="I277" s="162"/>
      <c r="J277" s="162"/>
      <c r="K277" s="162"/>
      <c r="L277" s="162"/>
      <c r="M277" s="162"/>
    </row>
    <row r="278" spans="1:13" ht="12">
      <c r="A278" s="15"/>
      <c r="B278" s="15" t="s">
        <v>523</v>
      </c>
      <c r="C278" s="15" t="s">
        <v>524</v>
      </c>
      <c r="D278" s="15" t="s">
        <v>525</v>
      </c>
      <c r="E278" s="162"/>
      <c r="F278" s="162"/>
      <c r="G278" s="162"/>
      <c r="H278" s="162"/>
      <c r="I278" s="162"/>
      <c r="J278" s="162">
        <v>336</v>
      </c>
      <c r="K278" s="162"/>
      <c r="L278" s="162"/>
      <c r="M278" s="162">
        <v>336</v>
      </c>
    </row>
    <row r="279" spans="1:13" ht="12">
      <c r="A279" s="15"/>
      <c r="B279" s="18" t="s">
        <v>526</v>
      </c>
      <c r="C279" s="19"/>
      <c r="D279" s="19"/>
      <c r="E279" s="163"/>
      <c r="F279" s="163"/>
      <c r="G279" s="163"/>
      <c r="H279" s="163"/>
      <c r="I279" s="163"/>
      <c r="J279" s="163">
        <v>336</v>
      </c>
      <c r="K279" s="163"/>
      <c r="L279" s="163"/>
      <c r="M279" s="163">
        <v>336</v>
      </c>
    </row>
    <row r="280" spans="1:13" ht="12">
      <c r="A280" s="15"/>
      <c r="B280" s="15" t="s">
        <v>527</v>
      </c>
      <c r="C280" s="15" t="s">
        <v>528</v>
      </c>
      <c r="D280" s="15" t="s">
        <v>529</v>
      </c>
      <c r="E280" s="162"/>
      <c r="F280" s="162"/>
      <c r="G280" s="162"/>
      <c r="H280" s="162"/>
      <c r="I280" s="162">
        <v>56</v>
      </c>
      <c r="J280" s="162"/>
      <c r="K280" s="162"/>
      <c r="L280" s="162"/>
      <c r="M280" s="162">
        <v>56</v>
      </c>
    </row>
    <row r="281" spans="1:13" ht="12">
      <c r="A281" s="15"/>
      <c r="B281" s="15"/>
      <c r="C281" s="15" t="s">
        <v>530</v>
      </c>
      <c r="D281" s="15" t="s">
        <v>531</v>
      </c>
      <c r="E281" s="162"/>
      <c r="F281" s="162"/>
      <c r="G281" s="162"/>
      <c r="H281" s="162">
        <v>2</v>
      </c>
      <c r="I281" s="162"/>
      <c r="J281" s="162"/>
      <c r="K281" s="162"/>
      <c r="L281" s="162"/>
      <c r="M281" s="162">
        <v>2</v>
      </c>
    </row>
    <row r="282" spans="1:13" ht="12">
      <c r="A282" s="15"/>
      <c r="B282" s="15"/>
      <c r="C282" s="15" t="s">
        <v>532</v>
      </c>
      <c r="D282" s="15" t="s">
        <v>533</v>
      </c>
      <c r="E282" s="162"/>
      <c r="F282" s="162"/>
      <c r="G282" s="162"/>
      <c r="H282" s="162">
        <v>13</v>
      </c>
      <c r="I282" s="162"/>
      <c r="J282" s="162"/>
      <c r="K282" s="162"/>
      <c r="L282" s="162"/>
      <c r="M282" s="162">
        <v>13</v>
      </c>
    </row>
    <row r="283" spans="1:13" ht="12">
      <c r="A283" s="15"/>
      <c r="B283" s="15"/>
      <c r="C283" s="15" t="s">
        <v>534</v>
      </c>
      <c r="D283" s="15" t="s">
        <v>535</v>
      </c>
      <c r="E283" s="162">
        <v>663</v>
      </c>
      <c r="F283" s="162">
        <v>551</v>
      </c>
      <c r="G283" s="162">
        <v>392</v>
      </c>
      <c r="H283" s="162">
        <v>78</v>
      </c>
      <c r="I283" s="162"/>
      <c r="J283" s="162"/>
      <c r="K283" s="162"/>
      <c r="L283" s="162"/>
      <c r="M283" s="162">
        <v>1684</v>
      </c>
    </row>
    <row r="284" spans="1:13" ht="12">
      <c r="A284" s="15"/>
      <c r="B284" s="15"/>
      <c r="C284" s="15" t="s">
        <v>536</v>
      </c>
      <c r="D284" s="15" t="s">
        <v>537</v>
      </c>
      <c r="E284" s="162">
        <v>10</v>
      </c>
      <c r="F284" s="162">
        <v>111</v>
      </c>
      <c r="G284" s="162">
        <v>196</v>
      </c>
      <c r="H284" s="162">
        <v>197</v>
      </c>
      <c r="I284" s="162"/>
      <c r="J284" s="162"/>
      <c r="K284" s="162"/>
      <c r="L284" s="162"/>
      <c r="M284" s="162">
        <v>514</v>
      </c>
    </row>
    <row r="285" spans="1:13" ht="12">
      <c r="A285" s="15"/>
      <c r="B285" s="18" t="s">
        <v>538</v>
      </c>
      <c r="C285" s="19"/>
      <c r="D285" s="19"/>
      <c r="E285" s="163">
        <v>673</v>
      </c>
      <c r="F285" s="163">
        <v>662</v>
      </c>
      <c r="G285" s="163">
        <v>588</v>
      </c>
      <c r="H285" s="163">
        <v>290</v>
      </c>
      <c r="I285" s="163">
        <v>56</v>
      </c>
      <c r="J285" s="163"/>
      <c r="K285" s="163"/>
      <c r="L285" s="163"/>
      <c r="M285" s="163">
        <v>2269</v>
      </c>
    </row>
    <row r="286" spans="1:13" ht="12">
      <c r="A286" s="15"/>
      <c r="B286" s="20" t="s">
        <v>539</v>
      </c>
      <c r="C286" s="21"/>
      <c r="D286" s="21"/>
      <c r="E286" s="164">
        <v>673</v>
      </c>
      <c r="F286" s="164">
        <v>662</v>
      </c>
      <c r="G286" s="164">
        <v>588</v>
      </c>
      <c r="H286" s="164">
        <v>290</v>
      </c>
      <c r="I286" s="164">
        <v>56</v>
      </c>
      <c r="J286" s="164">
        <v>336</v>
      </c>
      <c r="K286" s="164"/>
      <c r="L286" s="164"/>
      <c r="M286" s="164">
        <v>2605</v>
      </c>
    </row>
    <row r="287" spans="1:13" ht="12">
      <c r="A287" s="15"/>
      <c r="B287" s="20" t="s">
        <v>540</v>
      </c>
      <c r="C287" s="21"/>
      <c r="D287" s="21"/>
      <c r="E287" s="164">
        <v>2974</v>
      </c>
      <c r="F287" s="164">
        <v>3290</v>
      </c>
      <c r="G287" s="164">
        <v>4717</v>
      </c>
      <c r="H287" s="164">
        <v>5964</v>
      </c>
      <c r="I287" s="164">
        <v>56</v>
      </c>
      <c r="J287" s="164">
        <v>2204</v>
      </c>
      <c r="K287" s="164">
        <v>25</v>
      </c>
      <c r="L287" s="164">
        <v>357</v>
      </c>
      <c r="M287" s="164">
        <v>19587</v>
      </c>
    </row>
    <row r="288" spans="1:13" ht="1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</sheetData>
  <printOptions horizontalCentered="1"/>
  <pageMargins left="0.7" right="0.5" top="0.4" bottom="0.5" header="0.5" footer="0.4"/>
  <pageSetup horizontalDpi="600" verticalDpi="600" orientation="landscape" scale="98" r:id="rId1"/>
  <headerFooter alignWithMargins="0">
    <oddFooter>&amp;L&amp;9IR:enroll:041:&amp;F</oddFooter>
  </headerFooter>
  <rowBreaks count="5" manualBreakCount="5">
    <brk id="45" max="255" man="1"/>
    <brk id="83" max="255" man="1"/>
    <brk id="123" max="255" man="1"/>
    <brk id="163" max="255" man="1"/>
    <brk id="20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44"/>
  <sheetViews>
    <sheetView showGridLines="0" workbookViewId="0" topLeftCell="A1">
      <selection activeCell="A5" sqref="A5"/>
    </sheetView>
  </sheetViews>
  <sheetFormatPr defaultColWidth="4.83203125" defaultRowHeight="9.75"/>
  <cols>
    <col min="1" max="1" width="5" style="24" customWidth="1"/>
    <col min="2" max="2" width="28" style="24" customWidth="1"/>
    <col min="3" max="3" width="11.33203125" style="24" customWidth="1"/>
    <col min="4" max="4" width="12.33203125" style="34" customWidth="1"/>
    <col min="5" max="13" width="11.33203125" style="34" customWidth="1"/>
    <col min="14" max="14" width="9" style="24" customWidth="1"/>
    <col min="15" max="141" width="4.83203125" style="24" customWidth="1"/>
    <col min="142" max="16384" width="4.83203125" style="24" customWidth="1"/>
  </cols>
  <sheetData>
    <row r="1" spans="1:13" ht="12">
      <c r="A1" s="147" t="s">
        <v>796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2.75">
      <c r="A2" s="165" t="s">
        <v>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2.75">
      <c r="A3" s="165" t="s">
        <v>556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2.75">
      <c r="A4" s="165" t="s">
        <v>542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">
      <c r="A7" s="24" t="s">
        <v>543</v>
      </c>
      <c r="C7" s="25" t="s">
        <v>11</v>
      </c>
      <c r="D7" s="26" t="s">
        <v>12</v>
      </c>
      <c r="E7" s="26" t="s">
        <v>13</v>
      </c>
      <c r="F7" s="26" t="s">
        <v>14</v>
      </c>
      <c r="G7" s="26" t="s">
        <v>544</v>
      </c>
      <c r="H7" s="26" t="s">
        <v>545</v>
      </c>
      <c r="I7" s="26" t="s">
        <v>17</v>
      </c>
      <c r="J7" s="26" t="s">
        <v>24</v>
      </c>
      <c r="K7" s="26" t="s">
        <v>19</v>
      </c>
      <c r="L7" s="26" t="s">
        <v>546</v>
      </c>
      <c r="M7" s="26" t="s">
        <v>10</v>
      </c>
    </row>
    <row r="8" spans="2:13" ht="12">
      <c r="B8" s="27" t="s">
        <v>10</v>
      </c>
      <c r="C8" s="28">
        <f aca="true" t="shared" si="0" ref="C8:M8">C10+C11</f>
        <v>55</v>
      </c>
      <c r="D8" s="28">
        <f t="shared" si="0"/>
        <v>258</v>
      </c>
      <c r="E8" s="28">
        <f t="shared" si="0"/>
        <v>325</v>
      </c>
      <c r="F8" s="28">
        <f t="shared" si="0"/>
        <v>67</v>
      </c>
      <c r="G8" s="28">
        <f t="shared" si="0"/>
        <v>24</v>
      </c>
      <c r="H8" s="28">
        <f t="shared" si="0"/>
        <v>729</v>
      </c>
      <c r="I8" s="28">
        <f t="shared" si="0"/>
        <v>242</v>
      </c>
      <c r="J8" s="28">
        <f t="shared" si="0"/>
        <v>0</v>
      </c>
      <c r="K8" s="28">
        <f t="shared" si="0"/>
        <v>12</v>
      </c>
      <c r="L8" s="28">
        <f t="shared" si="0"/>
        <v>254</v>
      </c>
      <c r="M8" s="28">
        <f t="shared" si="0"/>
        <v>983</v>
      </c>
    </row>
    <row r="9" spans="2:13" ht="12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12">
      <c r="B10" s="27" t="s">
        <v>547</v>
      </c>
      <c r="C10" s="28">
        <f aca="true" t="shared" si="1" ref="C10:M10">C14+C18+C22+C26+C30+C34+C38</f>
        <v>31</v>
      </c>
      <c r="D10" s="28">
        <f t="shared" si="1"/>
        <v>135</v>
      </c>
      <c r="E10" s="28">
        <f t="shared" si="1"/>
        <v>176</v>
      </c>
      <c r="F10" s="28">
        <f t="shared" si="1"/>
        <v>35</v>
      </c>
      <c r="G10" s="28">
        <f t="shared" si="1"/>
        <v>16</v>
      </c>
      <c r="H10" s="28">
        <f t="shared" si="1"/>
        <v>393</v>
      </c>
      <c r="I10" s="28">
        <f t="shared" si="1"/>
        <v>105</v>
      </c>
      <c r="J10" s="28">
        <f t="shared" si="1"/>
        <v>0</v>
      </c>
      <c r="K10" s="28">
        <f t="shared" si="1"/>
        <v>5</v>
      </c>
      <c r="L10" s="28">
        <f t="shared" si="1"/>
        <v>110</v>
      </c>
      <c r="M10" s="28">
        <f t="shared" si="1"/>
        <v>503</v>
      </c>
    </row>
    <row r="11" spans="2:13" ht="12">
      <c r="B11" s="27" t="s">
        <v>548</v>
      </c>
      <c r="C11" s="28">
        <f aca="true" t="shared" si="2" ref="C11:M11">C15+C19+C23+C27+C31+C35+C39</f>
        <v>24</v>
      </c>
      <c r="D11" s="28">
        <f t="shared" si="2"/>
        <v>123</v>
      </c>
      <c r="E11" s="28">
        <f t="shared" si="2"/>
        <v>149</v>
      </c>
      <c r="F11" s="28">
        <f t="shared" si="2"/>
        <v>32</v>
      </c>
      <c r="G11" s="28">
        <f t="shared" si="2"/>
        <v>8</v>
      </c>
      <c r="H11" s="28">
        <f t="shared" si="2"/>
        <v>336</v>
      </c>
      <c r="I11" s="28">
        <f t="shared" si="2"/>
        <v>137</v>
      </c>
      <c r="J11" s="28">
        <f t="shared" si="2"/>
        <v>0</v>
      </c>
      <c r="K11" s="28">
        <f t="shared" si="2"/>
        <v>7</v>
      </c>
      <c r="L11" s="28">
        <f t="shared" si="2"/>
        <v>144</v>
      </c>
      <c r="M11" s="28">
        <f t="shared" si="2"/>
        <v>480</v>
      </c>
    </row>
    <row r="12" spans="2:13" ht="1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12">
      <c r="A13" s="32" t="s">
        <v>549</v>
      </c>
      <c r="B13" s="27"/>
      <c r="C13" s="29">
        <f aca="true" t="shared" si="3" ref="C13:M13">SUM(C14:C15)</f>
        <v>0</v>
      </c>
      <c r="D13" s="29">
        <f t="shared" si="3"/>
        <v>1</v>
      </c>
      <c r="E13" s="29">
        <f t="shared" si="3"/>
        <v>2</v>
      </c>
      <c r="F13" s="29">
        <f t="shared" si="3"/>
        <v>1</v>
      </c>
      <c r="G13" s="29">
        <f t="shared" si="3"/>
        <v>0</v>
      </c>
      <c r="H13" s="29">
        <f t="shared" si="3"/>
        <v>4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4</v>
      </c>
    </row>
    <row r="14" spans="1:13" ht="12">
      <c r="A14" s="32"/>
      <c r="B14" s="27" t="s">
        <v>547</v>
      </c>
      <c r="C14" s="29">
        <v>0</v>
      </c>
      <c r="D14" s="33">
        <v>1</v>
      </c>
      <c r="E14" s="29">
        <v>0</v>
      </c>
      <c r="F14" s="33">
        <v>0</v>
      </c>
      <c r="G14" s="29">
        <v>0</v>
      </c>
      <c r="H14" s="29">
        <f>SUM(C14:G14)</f>
        <v>1</v>
      </c>
      <c r="I14" s="33">
        <v>0</v>
      </c>
      <c r="J14" s="29">
        <v>0</v>
      </c>
      <c r="K14" s="33">
        <v>0</v>
      </c>
      <c r="L14" s="29">
        <f>SUM(I14:K14)</f>
        <v>0</v>
      </c>
      <c r="M14" s="33">
        <f>L14+H14</f>
        <v>1</v>
      </c>
    </row>
    <row r="15" spans="1:13" ht="12">
      <c r="A15" s="32"/>
      <c r="B15" s="27" t="s">
        <v>548</v>
      </c>
      <c r="C15" s="29">
        <v>0</v>
      </c>
      <c r="D15" s="33">
        <v>0</v>
      </c>
      <c r="E15" s="29">
        <v>2</v>
      </c>
      <c r="F15" s="33">
        <v>1</v>
      </c>
      <c r="G15" s="29">
        <v>0</v>
      </c>
      <c r="H15" s="29">
        <f>SUM(C15:G15)</f>
        <v>3</v>
      </c>
      <c r="I15" s="33">
        <v>0</v>
      </c>
      <c r="J15" s="29">
        <v>0</v>
      </c>
      <c r="K15" s="33">
        <v>0</v>
      </c>
      <c r="L15" s="29">
        <f>SUM(I15:K15)</f>
        <v>0</v>
      </c>
      <c r="M15" s="33">
        <f>L15+H15</f>
        <v>3</v>
      </c>
    </row>
    <row r="16" spans="1:13" ht="12">
      <c r="A16" s="32"/>
      <c r="B16" s="27"/>
      <c r="C16" s="29"/>
      <c r="D16" s="33"/>
      <c r="E16" s="29"/>
      <c r="F16" s="33"/>
      <c r="G16" s="29"/>
      <c r="H16" s="29"/>
      <c r="I16" s="33"/>
      <c r="J16" s="29"/>
      <c r="K16" s="33"/>
      <c r="L16" s="29"/>
      <c r="M16" s="33"/>
    </row>
    <row r="17" spans="1:13" ht="12">
      <c r="A17" s="32" t="s">
        <v>550</v>
      </c>
      <c r="B17" s="27"/>
      <c r="C17" s="29">
        <f aca="true" t="shared" si="4" ref="C17:M17">C18+C19</f>
        <v>6</v>
      </c>
      <c r="D17" s="29">
        <f t="shared" si="4"/>
        <v>15</v>
      </c>
      <c r="E17" s="29">
        <f t="shared" si="4"/>
        <v>14</v>
      </c>
      <c r="F17" s="29">
        <f t="shared" si="4"/>
        <v>4</v>
      </c>
      <c r="G17" s="29">
        <f t="shared" si="4"/>
        <v>0</v>
      </c>
      <c r="H17" s="29">
        <f t="shared" si="4"/>
        <v>39</v>
      </c>
      <c r="I17" s="29">
        <f t="shared" si="4"/>
        <v>13</v>
      </c>
      <c r="J17" s="29">
        <f t="shared" si="4"/>
        <v>0</v>
      </c>
      <c r="K17" s="29">
        <f t="shared" si="4"/>
        <v>0</v>
      </c>
      <c r="L17" s="29">
        <f t="shared" si="4"/>
        <v>13</v>
      </c>
      <c r="M17" s="29">
        <f t="shared" si="4"/>
        <v>52</v>
      </c>
    </row>
    <row r="18" spans="1:13" ht="12">
      <c r="A18" s="32"/>
      <c r="B18" s="27" t="s">
        <v>547</v>
      </c>
      <c r="C18" s="29">
        <v>3</v>
      </c>
      <c r="D18" s="33">
        <v>9</v>
      </c>
      <c r="E18" s="29">
        <v>6</v>
      </c>
      <c r="F18" s="33">
        <v>2</v>
      </c>
      <c r="G18" s="29">
        <v>0</v>
      </c>
      <c r="H18" s="29">
        <f>SUM(C18:G18)</f>
        <v>20</v>
      </c>
      <c r="I18" s="33">
        <v>3</v>
      </c>
      <c r="J18" s="29">
        <v>0</v>
      </c>
      <c r="K18" s="33">
        <v>0</v>
      </c>
      <c r="L18" s="29">
        <f>SUM(I18:K18)</f>
        <v>3</v>
      </c>
      <c r="M18" s="33">
        <f>L18+H18</f>
        <v>23</v>
      </c>
    </row>
    <row r="19" spans="1:13" ht="12">
      <c r="A19" s="32"/>
      <c r="B19" s="27" t="s">
        <v>548</v>
      </c>
      <c r="C19" s="29">
        <v>3</v>
      </c>
      <c r="D19" s="33">
        <v>6</v>
      </c>
      <c r="E19" s="29">
        <v>8</v>
      </c>
      <c r="F19" s="33">
        <v>2</v>
      </c>
      <c r="G19" s="29">
        <v>0</v>
      </c>
      <c r="H19" s="29">
        <f>SUM(C19:G19)</f>
        <v>19</v>
      </c>
      <c r="I19" s="33">
        <v>10</v>
      </c>
      <c r="J19" s="29">
        <v>0</v>
      </c>
      <c r="K19" s="33">
        <v>0</v>
      </c>
      <c r="L19" s="29">
        <f>SUM(I19:K19)</f>
        <v>10</v>
      </c>
      <c r="M19" s="33">
        <f>L19+H19</f>
        <v>29</v>
      </c>
    </row>
    <row r="20" spans="1:13" ht="12">
      <c r="A20" s="32"/>
      <c r="B20" s="27"/>
      <c r="C20" s="29"/>
      <c r="D20" s="33"/>
      <c r="E20" s="29"/>
      <c r="F20" s="33"/>
      <c r="G20" s="29"/>
      <c r="H20" s="29"/>
      <c r="I20" s="33"/>
      <c r="J20" s="29"/>
      <c r="K20" s="33"/>
      <c r="L20" s="29"/>
      <c r="M20" s="33"/>
    </row>
    <row r="21" spans="1:13" ht="12">
      <c r="A21" s="32" t="s">
        <v>551</v>
      </c>
      <c r="B21" s="27"/>
      <c r="C21" s="29">
        <f aca="true" t="shared" si="5" ref="C21:M21">C22+C23</f>
        <v>1</v>
      </c>
      <c r="D21" s="29">
        <f t="shared" si="5"/>
        <v>4</v>
      </c>
      <c r="E21" s="29">
        <f t="shared" si="5"/>
        <v>4</v>
      </c>
      <c r="F21" s="29">
        <f t="shared" si="5"/>
        <v>2</v>
      </c>
      <c r="G21" s="29">
        <f t="shared" si="5"/>
        <v>1</v>
      </c>
      <c r="H21" s="29">
        <f t="shared" si="5"/>
        <v>12</v>
      </c>
      <c r="I21" s="29">
        <f t="shared" si="5"/>
        <v>5</v>
      </c>
      <c r="J21" s="29">
        <f t="shared" si="5"/>
        <v>0</v>
      </c>
      <c r="K21" s="29">
        <f t="shared" si="5"/>
        <v>0</v>
      </c>
      <c r="L21" s="29">
        <f t="shared" si="5"/>
        <v>5</v>
      </c>
      <c r="M21" s="29">
        <f t="shared" si="5"/>
        <v>17</v>
      </c>
    </row>
    <row r="22" spans="1:13" ht="12">
      <c r="A22" s="32"/>
      <c r="B22" s="27" t="s">
        <v>547</v>
      </c>
      <c r="C22" s="29">
        <v>0</v>
      </c>
      <c r="D22" s="33">
        <v>3</v>
      </c>
      <c r="E22" s="29">
        <v>3</v>
      </c>
      <c r="F22" s="33">
        <v>0</v>
      </c>
      <c r="G22" s="29">
        <v>0</v>
      </c>
      <c r="H22" s="29">
        <f>SUM(C22:G22)</f>
        <v>6</v>
      </c>
      <c r="I22" s="33">
        <v>3</v>
      </c>
      <c r="J22" s="29">
        <v>0</v>
      </c>
      <c r="K22" s="33">
        <v>0</v>
      </c>
      <c r="L22" s="29">
        <f>SUM(I22:K22)</f>
        <v>3</v>
      </c>
      <c r="M22" s="33">
        <f>L22+H22</f>
        <v>9</v>
      </c>
    </row>
    <row r="23" spans="1:13" ht="12">
      <c r="A23" s="32"/>
      <c r="B23" s="27" t="s">
        <v>548</v>
      </c>
      <c r="C23" s="29">
        <v>1</v>
      </c>
      <c r="D23" s="33">
        <v>1</v>
      </c>
      <c r="E23" s="29">
        <v>1</v>
      </c>
      <c r="F23" s="33">
        <v>2</v>
      </c>
      <c r="G23" s="29">
        <v>1</v>
      </c>
      <c r="H23" s="29">
        <f>SUM(C23:G23)</f>
        <v>6</v>
      </c>
      <c r="I23" s="33">
        <v>2</v>
      </c>
      <c r="J23" s="29">
        <v>0</v>
      </c>
      <c r="K23" s="33">
        <v>0</v>
      </c>
      <c r="L23" s="29">
        <f>SUM(I23:K23)</f>
        <v>2</v>
      </c>
      <c r="M23" s="33">
        <f>L23+H23</f>
        <v>8</v>
      </c>
    </row>
    <row r="24" spans="1:13" ht="12">
      <c r="A24" s="32"/>
      <c r="B24" s="27"/>
      <c r="C24" s="29"/>
      <c r="D24" s="33"/>
      <c r="E24" s="29"/>
      <c r="F24" s="33"/>
      <c r="G24" s="29"/>
      <c r="H24" s="29"/>
      <c r="I24" s="33"/>
      <c r="J24" s="29"/>
      <c r="K24" s="33"/>
      <c r="L24" s="29"/>
      <c r="M24" s="33"/>
    </row>
    <row r="25" spans="1:13" ht="12">
      <c r="A25" s="32" t="s">
        <v>552</v>
      </c>
      <c r="B25" s="27"/>
      <c r="C25" s="29">
        <f aca="true" t="shared" si="6" ref="C25:M25">C26+C27</f>
        <v>1</v>
      </c>
      <c r="D25" s="29">
        <f t="shared" si="6"/>
        <v>10</v>
      </c>
      <c r="E25" s="29">
        <f t="shared" si="6"/>
        <v>13</v>
      </c>
      <c r="F25" s="29">
        <f t="shared" si="6"/>
        <v>1</v>
      </c>
      <c r="G25" s="29">
        <f t="shared" si="6"/>
        <v>1</v>
      </c>
      <c r="H25" s="29">
        <f t="shared" si="6"/>
        <v>26</v>
      </c>
      <c r="I25" s="29">
        <f t="shared" si="6"/>
        <v>6</v>
      </c>
      <c r="J25" s="29">
        <f t="shared" si="6"/>
        <v>0</v>
      </c>
      <c r="K25" s="29">
        <f t="shared" si="6"/>
        <v>0</v>
      </c>
      <c r="L25" s="29">
        <f t="shared" si="6"/>
        <v>6</v>
      </c>
      <c r="M25" s="29">
        <f t="shared" si="6"/>
        <v>32</v>
      </c>
    </row>
    <row r="26" spans="1:13" ht="12">
      <c r="A26" s="32"/>
      <c r="B26" s="27" t="s">
        <v>547</v>
      </c>
      <c r="C26" s="29">
        <v>1</v>
      </c>
      <c r="D26" s="33">
        <v>4</v>
      </c>
      <c r="E26" s="29">
        <v>6</v>
      </c>
      <c r="F26" s="33">
        <v>1</v>
      </c>
      <c r="G26" s="29">
        <v>1</v>
      </c>
      <c r="H26" s="29">
        <f>SUM(C26:G26)</f>
        <v>13</v>
      </c>
      <c r="I26" s="33">
        <v>0</v>
      </c>
      <c r="J26" s="29">
        <v>0</v>
      </c>
      <c r="K26" s="33">
        <v>0</v>
      </c>
      <c r="L26" s="29">
        <f>SUM(I26:K26)</f>
        <v>0</v>
      </c>
      <c r="M26" s="33">
        <f>L26+H26</f>
        <v>13</v>
      </c>
    </row>
    <row r="27" spans="1:13" ht="12">
      <c r="A27" s="32"/>
      <c r="B27" s="27" t="s">
        <v>548</v>
      </c>
      <c r="C27" s="29">
        <v>0</v>
      </c>
      <c r="D27" s="29">
        <v>6</v>
      </c>
      <c r="E27" s="29">
        <v>7</v>
      </c>
      <c r="F27" s="29">
        <v>0</v>
      </c>
      <c r="G27" s="29">
        <v>0</v>
      </c>
      <c r="H27" s="29">
        <f>SUM(C27:G27)</f>
        <v>13</v>
      </c>
      <c r="I27" s="29">
        <v>6</v>
      </c>
      <c r="J27" s="29">
        <v>0</v>
      </c>
      <c r="K27" s="29">
        <v>0</v>
      </c>
      <c r="L27" s="29">
        <f>SUM(I27:K27)</f>
        <v>6</v>
      </c>
      <c r="M27" s="33">
        <f>L27+H27</f>
        <v>19</v>
      </c>
    </row>
    <row r="28" spans="1:13" ht="12">
      <c r="A28" s="32"/>
      <c r="B28" s="2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">
      <c r="A29" s="32" t="s">
        <v>553</v>
      </c>
      <c r="B29" s="27"/>
      <c r="C29" s="29">
        <f aca="true" t="shared" si="7" ref="C29:M29">C30+C31</f>
        <v>43</v>
      </c>
      <c r="D29" s="29">
        <f t="shared" si="7"/>
        <v>204</v>
      </c>
      <c r="E29" s="29">
        <f t="shared" si="7"/>
        <v>268</v>
      </c>
      <c r="F29" s="29">
        <f t="shared" si="7"/>
        <v>56</v>
      </c>
      <c r="G29" s="29">
        <f t="shared" si="7"/>
        <v>13</v>
      </c>
      <c r="H29" s="29">
        <f t="shared" si="7"/>
        <v>584</v>
      </c>
      <c r="I29" s="29">
        <f t="shared" si="7"/>
        <v>178</v>
      </c>
      <c r="J29" s="29">
        <f t="shared" si="7"/>
        <v>0</v>
      </c>
      <c r="K29" s="29">
        <f t="shared" si="7"/>
        <v>11</v>
      </c>
      <c r="L29" s="29">
        <f t="shared" si="7"/>
        <v>189</v>
      </c>
      <c r="M29" s="29">
        <f t="shared" si="7"/>
        <v>773</v>
      </c>
    </row>
    <row r="30" spans="1:13" ht="12">
      <c r="A30" s="32"/>
      <c r="B30" s="27" t="s">
        <v>547</v>
      </c>
      <c r="C30" s="29">
        <v>24</v>
      </c>
      <c r="D30" s="33">
        <v>103</v>
      </c>
      <c r="E30" s="29">
        <v>145</v>
      </c>
      <c r="F30" s="33">
        <v>32</v>
      </c>
      <c r="G30" s="29">
        <v>7</v>
      </c>
      <c r="H30" s="29">
        <f>SUM(C30:G30)</f>
        <v>311</v>
      </c>
      <c r="I30" s="33">
        <v>75</v>
      </c>
      <c r="J30" s="29">
        <v>0</v>
      </c>
      <c r="K30" s="33">
        <v>4</v>
      </c>
      <c r="L30" s="29">
        <f>SUM(I30:K30)</f>
        <v>79</v>
      </c>
      <c r="M30" s="33">
        <f>L30+H30</f>
        <v>390</v>
      </c>
    </row>
    <row r="31" spans="1:13" ht="12">
      <c r="A31" s="32"/>
      <c r="B31" s="27" t="s">
        <v>548</v>
      </c>
      <c r="C31" s="29">
        <v>19</v>
      </c>
      <c r="D31" s="33">
        <v>101</v>
      </c>
      <c r="E31" s="29">
        <v>123</v>
      </c>
      <c r="F31" s="33">
        <v>24</v>
      </c>
      <c r="G31" s="29">
        <v>6</v>
      </c>
      <c r="H31" s="29">
        <f>SUM(C31:G31)</f>
        <v>273</v>
      </c>
      <c r="I31" s="33">
        <v>103</v>
      </c>
      <c r="J31" s="29">
        <v>0</v>
      </c>
      <c r="K31" s="33">
        <v>7</v>
      </c>
      <c r="L31" s="29">
        <f>SUM(I31:K31)</f>
        <v>110</v>
      </c>
      <c r="M31" s="33">
        <f>L31+H31</f>
        <v>383</v>
      </c>
    </row>
    <row r="32" spans="1:13" ht="12">
      <c r="A32" s="32"/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">
      <c r="A33" s="32" t="s">
        <v>554</v>
      </c>
      <c r="B33" s="29"/>
      <c r="C33" s="29">
        <f aca="true" t="shared" si="8" ref="C33:M33">C34+C35</f>
        <v>2</v>
      </c>
      <c r="D33" s="29">
        <f t="shared" si="8"/>
        <v>4</v>
      </c>
      <c r="E33" s="29">
        <f t="shared" si="8"/>
        <v>1</v>
      </c>
      <c r="F33" s="29">
        <f t="shared" si="8"/>
        <v>0</v>
      </c>
      <c r="G33" s="29">
        <f t="shared" si="8"/>
        <v>7</v>
      </c>
      <c r="H33" s="29">
        <f t="shared" si="8"/>
        <v>14</v>
      </c>
      <c r="I33" s="29">
        <f t="shared" si="8"/>
        <v>30</v>
      </c>
      <c r="J33" s="29">
        <f t="shared" si="8"/>
        <v>0</v>
      </c>
      <c r="K33" s="29">
        <f t="shared" si="8"/>
        <v>1</v>
      </c>
      <c r="L33" s="29">
        <f t="shared" si="8"/>
        <v>31</v>
      </c>
      <c r="M33" s="29">
        <f t="shared" si="8"/>
        <v>45</v>
      </c>
    </row>
    <row r="34" spans="1:13" ht="12">
      <c r="A34" s="32"/>
      <c r="B34" s="27" t="s">
        <v>547</v>
      </c>
      <c r="C34" s="29">
        <v>2</v>
      </c>
      <c r="D34" s="33">
        <v>2</v>
      </c>
      <c r="E34" s="29">
        <v>0</v>
      </c>
      <c r="F34" s="33">
        <v>0</v>
      </c>
      <c r="G34" s="29">
        <v>6</v>
      </c>
      <c r="H34" s="29">
        <f>SUM(C34:G34)</f>
        <v>10</v>
      </c>
      <c r="I34" s="33">
        <v>18</v>
      </c>
      <c r="J34" s="29">
        <v>0</v>
      </c>
      <c r="K34" s="33">
        <v>1</v>
      </c>
      <c r="L34" s="29">
        <f>SUM(I34:K34)</f>
        <v>19</v>
      </c>
      <c r="M34" s="33">
        <f>L34+H34</f>
        <v>29</v>
      </c>
    </row>
    <row r="35" spans="1:13" ht="12">
      <c r="A35" s="32"/>
      <c r="B35" s="27" t="s">
        <v>548</v>
      </c>
      <c r="C35" s="29">
        <v>0</v>
      </c>
      <c r="D35" s="33">
        <v>2</v>
      </c>
      <c r="E35" s="29">
        <v>1</v>
      </c>
      <c r="F35" s="33">
        <v>0</v>
      </c>
      <c r="G35" s="29">
        <v>1</v>
      </c>
      <c r="H35" s="29">
        <f>SUM(C35:G35)</f>
        <v>4</v>
      </c>
      <c r="I35" s="33">
        <v>12</v>
      </c>
      <c r="J35" s="29">
        <v>0</v>
      </c>
      <c r="K35" s="33">
        <v>0</v>
      </c>
      <c r="L35" s="29">
        <f>SUM(I35:K35)</f>
        <v>12</v>
      </c>
      <c r="M35" s="33">
        <f>L35+H35</f>
        <v>16</v>
      </c>
    </row>
    <row r="36" spans="1:13" ht="12">
      <c r="A36" s="32"/>
      <c r="B36" s="2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">
      <c r="A37" s="32" t="s">
        <v>555</v>
      </c>
      <c r="B37" s="27"/>
      <c r="C37" s="29">
        <f aca="true" t="shared" si="9" ref="C37:M37">C38+C39</f>
        <v>2</v>
      </c>
      <c r="D37" s="29">
        <f t="shared" si="9"/>
        <v>20</v>
      </c>
      <c r="E37" s="29">
        <f t="shared" si="9"/>
        <v>23</v>
      </c>
      <c r="F37" s="29">
        <f t="shared" si="9"/>
        <v>3</v>
      </c>
      <c r="G37" s="29">
        <f t="shared" si="9"/>
        <v>2</v>
      </c>
      <c r="H37" s="29">
        <f t="shared" si="9"/>
        <v>50</v>
      </c>
      <c r="I37" s="29">
        <f t="shared" si="9"/>
        <v>10</v>
      </c>
      <c r="J37" s="29">
        <f t="shared" si="9"/>
        <v>0</v>
      </c>
      <c r="K37" s="29">
        <f t="shared" si="9"/>
        <v>0</v>
      </c>
      <c r="L37" s="29">
        <f t="shared" si="9"/>
        <v>10</v>
      </c>
      <c r="M37" s="29">
        <f t="shared" si="9"/>
        <v>60</v>
      </c>
    </row>
    <row r="38" spans="1:13" ht="12">
      <c r="A38" s="32"/>
      <c r="B38" s="27" t="s">
        <v>547</v>
      </c>
      <c r="C38" s="29">
        <v>1</v>
      </c>
      <c r="D38" s="33">
        <v>13</v>
      </c>
      <c r="E38" s="29">
        <v>16</v>
      </c>
      <c r="F38" s="33">
        <v>0</v>
      </c>
      <c r="G38" s="29">
        <v>2</v>
      </c>
      <c r="H38" s="29">
        <f>SUM(C38:G38)</f>
        <v>32</v>
      </c>
      <c r="I38" s="33">
        <v>6</v>
      </c>
      <c r="J38" s="29">
        <v>0</v>
      </c>
      <c r="K38" s="33">
        <v>0</v>
      </c>
      <c r="L38" s="29">
        <f>SUM(I38:K38)</f>
        <v>6</v>
      </c>
      <c r="M38" s="33">
        <f>L38+H38</f>
        <v>38</v>
      </c>
    </row>
    <row r="39" spans="1:13" ht="12">
      <c r="A39" s="32"/>
      <c r="B39" s="27" t="s">
        <v>548</v>
      </c>
      <c r="C39" s="29">
        <v>1</v>
      </c>
      <c r="D39" s="33">
        <v>7</v>
      </c>
      <c r="E39" s="29">
        <v>7</v>
      </c>
      <c r="F39" s="33">
        <v>3</v>
      </c>
      <c r="G39" s="29">
        <v>0</v>
      </c>
      <c r="H39" s="29">
        <f>SUM(C39:G39)</f>
        <v>18</v>
      </c>
      <c r="I39" s="33">
        <v>4</v>
      </c>
      <c r="J39" s="29">
        <v>0</v>
      </c>
      <c r="K39" s="33">
        <v>0</v>
      </c>
      <c r="L39" s="29">
        <f>SUM(I39:K39)</f>
        <v>4</v>
      </c>
      <c r="M39" s="33">
        <f>L39+H39</f>
        <v>22</v>
      </c>
    </row>
    <row r="44" ht="12">
      <c r="G44" s="156"/>
    </row>
  </sheetData>
  <mergeCells count="3">
    <mergeCell ref="A3:M3"/>
    <mergeCell ref="A4:M4"/>
    <mergeCell ref="A2:M2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&amp;C&amp;9 - 13 -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selection activeCell="A5" sqref="A5"/>
    </sheetView>
  </sheetViews>
  <sheetFormatPr defaultColWidth="9.33203125" defaultRowHeight="9.75"/>
  <cols>
    <col min="1" max="1" width="3.16015625" style="93" customWidth="1"/>
    <col min="2" max="2" width="34.66015625" style="93" customWidth="1"/>
    <col min="3" max="3" width="2" style="93" customWidth="1"/>
    <col min="4" max="6" width="11.33203125" style="97" customWidth="1"/>
    <col min="7" max="11" width="10.33203125" style="97" customWidth="1"/>
    <col min="12" max="16384" width="11.16015625" style="93" customWidth="1"/>
  </cols>
  <sheetData>
    <row r="1" spans="1:11" ht="12">
      <c r="A1" s="91" t="s">
        <v>797</v>
      </c>
      <c r="B1" s="91"/>
      <c r="C1" s="91"/>
      <c r="D1" s="92"/>
      <c r="E1" s="92"/>
      <c r="F1" s="92"/>
      <c r="G1" s="92"/>
      <c r="H1" s="92"/>
      <c r="I1" s="92"/>
      <c r="J1" s="92"/>
      <c r="K1" s="92"/>
    </row>
    <row r="2" spans="1:11" ht="12">
      <c r="A2" s="90" t="s">
        <v>21</v>
      </c>
      <c r="B2" s="91"/>
      <c r="C2" s="91"/>
      <c r="D2" s="92"/>
      <c r="E2" s="92"/>
      <c r="F2" s="92"/>
      <c r="G2" s="92"/>
      <c r="H2" s="92"/>
      <c r="I2" s="92"/>
      <c r="J2" s="92"/>
      <c r="K2" s="92"/>
    </row>
    <row r="3" spans="1:11" ht="12">
      <c r="A3" s="90" t="s">
        <v>683</v>
      </c>
      <c r="B3" s="91"/>
      <c r="C3" s="91"/>
      <c r="D3" s="92"/>
      <c r="E3" s="92"/>
      <c r="F3" s="92"/>
      <c r="G3" s="92"/>
      <c r="H3" s="92"/>
      <c r="I3" s="92"/>
      <c r="J3" s="92"/>
      <c r="K3" s="92"/>
    </row>
    <row r="4" spans="1:11" ht="12">
      <c r="A4" s="90" t="s">
        <v>559</v>
      </c>
      <c r="B4" s="95"/>
      <c r="C4" s="95"/>
      <c r="D4" s="92"/>
      <c r="E4" s="92"/>
      <c r="F4" s="92"/>
      <c r="G4" s="92"/>
      <c r="H4" s="92"/>
      <c r="I4" s="92"/>
      <c r="J4" s="92"/>
      <c r="K4" s="92"/>
    </row>
    <row r="5" spans="1:3" ht="5.25" customHeight="1">
      <c r="A5" s="96"/>
      <c r="B5" s="96"/>
      <c r="C5" s="96"/>
    </row>
    <row r="6" spans="1:14" ht="12">
      <c r="A6" s="98"/>
      <c r="B6" s="98"/>
      <c r="C6" s="98"/>
      <c r="D6" s="99" t="s">
        <v>0</v>
      </c>
      <c r="E6" s="100" t="s">
        <v>684</v>
      </c>
      <c r="F6" s="100"/>
      <c r="G6" s="100"/>
      <c r="H6" s="100"/>
      <c r="I6" s="100"/>
      <c r="J6" s="99" t="s">
        <v>685</v>
      </c>
      <c r="K6" s="101" t="s">
        <v>10</v>
      </c>
      <c r="N6" s="149"/>
    </row>
    <row r="7" spans="1:11" ht="12">
      <c r="A7" s="98"/>
      <c r="B7" s="98"/>
      <c r="C7" s="98"/>
      <c r="D7" s="102" t="s">
        <v>5</v>
      </c>
      <c r="E7" s="102" t="s">
        <v>11</v>
      </c>
      <c r="F7" s="102" t="s">
        <v>12</v>
      </c>
      <c r="G7" s="102" t="s">
        <v>13</v>
      </c>
      <c r="H7" s="102" t="s">
        <v>14</v>
      </c>
      <c r="I7" s="102" t="s">
        <v>23</v>
      </c>
      <c r="J7" s="102" t="s">
        <v>686</v>
      </c>
      <c r="K7" s="103" t="s">
        <v>0</v>
      </c>
    </row>
    <row r="8" spans="1:11" ht="12">
      <c r="A8" s="98"/>
      <c r="B8" s="98"/>
      <c r="C8" s="98"/>
      <c r="D8" s="104"/>
      <c r="E8" s="104"/>
      <c r="F8" s="104"/>
      <c r="G8" s="104"/>
      <c r="H8" s="104"/>
      <c r="I8" s="104"/>
      <c r="J8" s="104"/>
      <c r="K8" s="104"/>
    </row>
    <row r="9" spans="1:11" ht="12">
      <c r="A9" s="105" t="s">
        <v>540</v>
      </c>
      <c r="B9" s="106"/>
      <c r="C9" s="106"/>
      <c r="D9" s="107">
        <f aca="true" t="shared" si="0" ref="D9:J9">D11+D20+D38+D44+D48+D54+D57</f>
        <v>22</v>
      </c>
      <c r="E9" s="107">
        <f t="shared" si="0"/>
        <v>42</v>
      </c>
      <c r="F9" s="107">
        <f t="shared" si="0"/>
        <v>257</v>
      </c>
      <c r="G9" s="107">
        <f t="shared" si="0"/>
        <v>325</v>
      </c>
      <c r="H9" s="107">
        <f t="shared" si="0"/>
        <v>35</v>
      </c>
      <c r="I9" s="107">
        <f t="shared" si="0"/>
        <v>16</v>
      </c>
      <c r="J9" s="107">
        <f t="shared" si="0"/>
        <v>32</v>
      </c>
      <c r="K9" s="107">
        <f>SUM(D9:J9)</f>
        <v>729</v>
      </c>
    </row>
    <row r="10" spans="1:3" ht="12">
      <c r="A10" s="98"/>
      <c r="B10" s="98"/>
      <c r="C10" s="98"/>
    </row>
    <row r="11" spans="1:11" ht="14.25">
      <c r="A11" s="108" t="s">
        <v>564</v>
      </c>
      <c r="B11" s="108"/>
      <c r="C11" s="108"/>
      <c r="D11" s="109">
        <f aca="true" t="shared" si="1" ref="D11:J11">SUM(D12:D18)</f>
        <v>1</v>
      </c>
      <c r="E11" s="109">
        <f t="shared" si="1"/>
        <v>7</v>
      </c>
      <c r="F11" s="109">
        <f t="shared" si="1"/>
        <v>50</v>
      </c>
      <c r="G11" s="109">
        <f t="shared" si="1"/>
        <v>92</v>
      </c>
      <c r="H11" s="109">
        <f t="shared" si="1"/>
        <v>13</v>
      </c>
      <c r="I11" s="109">
        <f t="shared" si="1"/>
        <v>0</v>
      </c>
      <c r="J11" s="109">
        <f t="shared" si="1"/>
        <v>8</v>
      </c>
      <c r="K11" s="109">
        <f aca="true" t="shared" si="2" ref="K11:K18">SUM(D11:J11)</f>
        <v>171</v>
      </c>
    </row>
    <row r="12" spans="2:11" ht="12">
      <c r="B12" s="93" t="s">
        <v>687</v>
      </c>
      <c r="D12" s="97">
        <v>0</v>
      </c>
      <c r="E12" s="97">
        <v>0</v>
      </c>
      <c r="F12" s="97">
        <v>2</v>
      </c>
      <c r="G12" s="97">
        <v>7</v>
      </c>
      <c r="H12" s="97">
        <v>0</v>
      </c>
      <c r="I12" s="97">
        <v>0</v>
      </c>
      <c r="J12" s="97">
        <v>1</v>
      </c>
      <c r="K12" s="97">
        <f t="shared" si="2"/>
        <v>10</v>
      </c>
    </row>
    <row r="13" spans="2:11" ht="12">
      <c r="B13" s="110" t="s">
        <v>688</v>
      </c>
      <c r="D13" s="97">
        <v>0</v>
      </c>
      <c r="E13" s="97">
        <v>2</v>
      </c>
      <c r="F13" s="97">
        <v>7</v>
      </c>
      <c r="G13" s="97">
        <v>9</v>
      </c>
      <c r="H13" s="97">
        <v>2</v>
      </c>
      <c r="I13" s="97">
        <v>0</v>
      </c>
      <c r="J13" s="97">
        <v>3</v>
      </c>
      <c r="K13" s="97">
        <f t="shared" si="2"/>
        <v>23</v>
      </c>
    </row>
    <row r="14" spans="2:11" ht="12">
      <c r="B14" s="93" t="s">
        <v>567</v>
      </c>
      <c r="D14" s="97">
        <v>1</v>
      </c>
      <c r="E14" s="97">
        <v>3</v>
      </c>
      <c r="F14" s="97">
        <v>7</v>
      </c>
      <c r="G14" s="97">
        <v>16</v>
      </c>
      <c r="H14" s="97">
        <v>2</v>
      </c>
      <c r="I14" s="97">
        <v>0</v>
      </c>
      <c r="J14" s="97">
        <v>0</v>
      </c>
      <c r="K14" s="97">
        <f t="shared" si="2"/>
        <v>29</v>
      </c>
    </row>
    <row r="15" spans="2:11" ht="12">
      <c r="B15" s="93" t="s">
        <v>689</v>
      </c>
      <c r="D15" s="97">
        <v>0</v>
      </c>
      <c r="E15" s="97">
        <v>2</v>
      </c>
      <c r="F15" s="97">
        <v>14</v>
      </c>
      <c r="G15" s="97">
        <v>14</v>
      </c>
      <c r="H15" s="97">
        <v>2</v>
      </c>
      <c r="I15" s="97">
        <v>0</v>
      </c>
      <c r="J15" s="97">
        <v>1</v>
      </c>
      <c r="K15" s="97">
        <f t="shared" si="2"/>
        <v>33</v>
      </c>
    </row>
    <row r="16" spans="2:11" ht="12">
      <c r="B16" s="93" t="s">
        <v>690</v>
      </c>
      <c r="D16" s="97">
        <v>0</v>
      </c>
      <c r="E16" s="97">
        <v>0</v>
      </c>
      <c r="F16" s="97">
        <v>5</v>
      </c>
      <c r="G16" s="97">
        <v>11</v>
      </c>
      <c r="H16" s="97">
        <v>1</v>
      </c>
      <c r="I16" s="97">
        <v>0</v>
      </c>
      <c r="J16" s="97">
        <v>1</v>
      </c>
      <c r="K16" s="97">
        <f t="shared" si="2"/>
        <v>18</v>
      </c>
    </row>
    <row r="17" spans="2:11" ht="12.75">
      <c r="B17" s="166" t="s">
        <v>568</v>
      </c>
      <c r="C17" s="167"/>
      <c r="D17" s="97">
        <v>0</v>
      </c>
      <c r="E17" s="97">
        <v>0</v>
      </c>
      <c r="F17" s="97">
        <v>9</v>
      </c>
      <c r="G17" s="97">
        <v>22</v>
      </c>
      <c r="H17" s="97">
        <v>3</v>
      </c>
      <c r="I17" s="97">
        <v>0</v>
      </c>
      <c r="J17" s="97">
        <v>2</v>
      </c>
      <c r="K17" s="97">
        <f t="shared" si="2"/>
        <v>36</v>
      </c>
    </row>
    <row r="18" spans="2:11" ht="12">
      <c r="B18" s="93" t="s">
        <v>691</v>
      </c>
      <c r="D18" s="97">
        <v>0</v>
      </c>
      <c r="E18" s="97">
        <v>0</v>
      </c>
      <c r="F18" s="97">
        <v>6</v>
      </c>
      <c r="G18" s="97">
        <v>13</v>
      </c>
      <c r="H18" s="97">
        <v>3</v>
      </c>
      <c r="I18" s="97">
        <v>0</v>
      </c>
      <c r="J18" s="97">
        <v>0</v>
      </c>
      <c r="K18" s="97">
        <f t="shared" si="2"/>
        <v>22</v>
      </c>
    </row>
    <row r="19" ht="6" customHeight="1"/>
    <row r="20" spans="1:11" ht="14.25">
      <c r="A20" s="108" t="s">
        <v>572</v>
      </c>
      <c r="B20" s="108"/>
      <c r="C20" s="108"/>
      <c r="D20" s="109">
        <f aca="true" t="shared" si="3" ref="D20:J20">SUM(D21:D36)</f>
        <v>2</v>
      </c>
      <c r="E20" s="109">
        <f t="shared" si="3"/>
        <v>10</v>
      </c>
      <c r="F20" s="109">
        <f t="shared" si="3"/>
        <v>56</v>
      </c>
      <c r="G20" s="109">
        <f t="shared" si="3"/>
        <v>68</v>
      </c>
      <c r="H20" s="109">
        <f t="shared" si="3"/>
        <v>8</v>
      </c>
      <c r="I20" s="109">
        <f t="shared" si="3"/>
        <v>0</v>
      </c>
      <c r="J20" s="109">
        <f t="shared" si="3"/>
        <v>13</v>
      </c>
      <c r="K20" s="109">
        <f aca="true" t="shared" si="4" ref="K20:K36">SUM(D20:J20)</f>
        <v>157</v>
      </c>
    </row>
    <row r="21" spans="2:11" ht="12">
      <c r="B21" s="93" t="s">
        <v>692</v>
      </c>
      <c r="D21" s="97">
        <v>0</v>
      </c>
      <c r="E21" s="97">
        <v>0</v>
      </c>
      <c r="F21" s="97">
        <v>3</v>
      </c>
      <c r="G21" s="97">
        <v>10</v>
      </c>
      <c r="H21" s="97">
        <v>0</v>
      </c>
      <c r="I21" s="97">
        <v>0</v>
      </c>
      <c r="J21" s="97">
        <v>4</v>
      </c>
      <c r="K21" s="97">
        <f t="shared" si="4"/>
        <v>17</v>
      </c>
    </row>
    <row r="22" spans="2:11" ht="12">
      <c r="B22" s="93" t="s">
        <v>693</v>
      </c>
      <c r="D22" s="97">
        <v>0</v>
      </c>
      <c r="E22" s="97">
        <v>0</v>
      </c>
      <c r="F22" s="97">
        <v>3</v>
      </c>
      <c r="G22" s="97">
        <v>1</v>
      </c>
      <c r="H22" s="97">
        <v>0</v>
      </c>
      <c r="I22" s="97">
        <v>0</v>
      </c>
      <c r="J22" s="97">
        <v>2</v>
      </c>
      <c r="K22" s="97">
        <f t="shared" si="4"/>
        <v>6</v>
      </c>
    </row>
    <row r="23" spans="2:11" ht="12">
      <c r="B23" s="93" t="s">
        <v>694</v>
      </c>
      <c r="D23" s="97">
        <v>0</v>
      </c>
      <c r="E23" s="97">
        <v>0</v>
      </c>
      <c r="F23" s="97">
        <v>6</v>
      </c>
      <c r="G23" s="97">
        <v>6</v>
      </c>
      <c r="H23" s="97">
        <v>1</v>
      </c>
      <c r="I23" s="97">
        <v>0</v>
      </c>
      <c r="J23" s="97">
        <v>0</v>
      </c>
      <c r="K23" s="97">
        <f t="shared" si="4"/>
        <v>13</v>
      </c>
    </row>
    <row r="24" spans="2:11" ht="12">
      <c r="B24" s="93" t="s">
        <v>695</v>
      </c>
      <c r="D24" s="97">
        <v>1</v>
      </c>
      <c r="E24" s="97">
        <v>0</v>
      </c>
      <c r="F24" s="97">
        <v>2</v>
      </c>
      <c r="G24" s="97">
        <v>1</v>
      </c>
      <c r="H24" s="97">
        <v>0</v>
      </c>
      <c r="I24" s="97">
        <v>0</v>
      </c>
      <c r="J24" s="97">
        <v>1</v>
      </c>
      <c r="K24" s="97">
        <f t="shared" si="4"/>
        <v>5</v>
      </c>
    </row>
    <row r="25" spans="2:11" ht="12">
      <c r="B25" s="93" t="s">
        <v>696</v>
      </c>
      <c r="D25" s="97">
        <v>0</v>
      </c>
      <c r="E25" s="97">
        <v>5</v>
      </c>
      <c r="F25" s="97">
        <v>11</v>
      </c>
      <c r="G25" s="97">
        <v>9</v>
      </c>
      <c r="H25" s="97">
        <v>2</v>
      </c>
      <c r="I25" s="97">
        <v>0</v>
      </c>
      <c r="J25" s="97">
        <v>1</v>
      </c>
      <c r="K25" s="97">
        <f t="shared" si="4"/>
        <v>28</v>
      </c>
    </row>
    <row r="26" spans="2:11" ht="12">
      <c r="B26" s="93" t="s">
        <v>697</v>
      </c>
      <c r="D26" s="97">
        <v>0</v>
      </c>
      <c r="E26" s="97">
        <v>2</v>
      </c>
      <c r="F26" s="97">
        <v>0</v>
      </c>
      <c r="G26" s="97">
        <v>4</v>
      </c>
      <c r="H26" s="97">
        <v>0</v>
      </c>
      <c r="I26" s="97">
        <v>0</v>
      </c>
      <c r="J26" s="97">
        <v>1</v>
      </c>
      <c r="K26" s="97">
        <f t="shared" si="4"/>
        <v>7</v>
      </c>
    </row>
    <row r="27" spans="2:11" ht="12">
      <c r="B27" s="93" t="s">
        <v>698</v>
      </c>
      <c r="D27" s="97">
        <v>0</v>
      </c>
      <c r="E27" s="97">
        <v>0</v>
      </c>
      <c r="F27" s="97">
        <v>1</v>
      </c>
      <c r="G27" s="97">
        <v>1</v>
      </c>
      <c r="H27" s="97">
        <v>0</v>
      </c>
      <c r="I27" s="97">
        <v>0</v>
      </c>
      <c r="J27" s="97">
        <v>0</v>
      </c>
      <c r="K27" s="97">
        <f t="shared" si="4"/>
        <v>2</v>
      </c>
    </row>
    <row r="28" spans="2:11" ht="12">
      <c r="B28" s="93" t="s">
        <v>699</v>
      </c>
      <c r="D28" s="97">
        <v>0</v>
      </c>
      <c r="E28" s="97">
        <v>0</v>
      </c>
      <c r="F28" s="97">
        <v>2</v>
      </c>
      <c r="G28" s="97">
        <v>6</v>
      </c>
      <c r="H28" s="97">
        <v>0</v>
      </c>
      <c r="I28" s="97">
        <v>0</v>
      </c>
      <c r="J28" s="97">
        <v>2</v>
      </c>
      <c r="K28" s="97">
        <f t="shared" si="4"/>
        <v>10</v>
      </c>
    </row>
    <row r="29" spans="2:11" ht="12">
      <c r="B29" s="93" t="s">
        <v>700</v>
      </c>
      <c r="D29" s="97">
        <v>0</v>
      </c>
      <c r="E29" s="97">
        <v>0</v>
      </c>
      <c r="F29" s="97">
        <v>4</v>
      </c>
      <c r="G29" s="97">
        <v>7</v>
      </c>
      <c r="H29" s="97">
        <v>4</v>
      </c>
      <c r="I29" s="97">
        <v>0</v>
      </c>
      <c r="J29" s="97">
        <v>2</v>
      </c>
      <c r="K29" s="97">
        <f t="shared" si="4"/>
        <v>17</v>
      </c>
    </row>
    <row r="30" spans="2:11" ht="12">
      <c r="B30" s="93" t="s">
        <v>701</v>
      </c>
      <c r="D30" s="97">
        <v>0</v>
      </c>
      <c r="E30" s="97">
        <v>1</v>
      </c>
      <c r="F30" s="97">
        <v>1</v>
      </c>
      <c r="G30" s="97">
        <v>2</v>
      </c>
      <c r="H30" s="97">
        <v>0</v>
      </c>
      <c r="I30" s="97">
        <v>0</v>
      </c>
      <c r="J30" s="97">
        <v>0</v>
      </c>
      <c r="K30" s="97">
        <f t="shared" si="4"/>
        <v>4</v>
      </c>
    </row>
    <row r="31" spans="2:11" ht="12">
      <c r="B31" s="93" t="s">
        <v>585</v>
      </c>
      <c r="D31" s="97">
        <v>0</v>
      </c>
      <c r="E31" s="97">
        <v>0</v>
      </c>
      <c r="F31" s="97">
        <v>1</v>
      </c>
      <c r="G31" s="97">
        <v>2</v>
      </c>
      <c r="H31" s="97">
        <v>0</v>
      </c>
      <c r="I31" s="97">
        <v>0</v>
      </c>
      <c r="J31" s="97">
        <v>0</v>
      </c>
      <c r="K31" s="97">
        <f t="shared" si="4"/>
        <v>3</v>
      </c>
    </row>
    <row r="32" spans="2:11" ht="12">
      <c r="B32" s="93" t="s">
        <v>702</v>
      </c>
      <c r="D32" s="97">
        <v>0</v>
      </c>
      <c r="E32" s="97">
        <v>0</v>
      </c>
      <c r="F32" s="97">
        <v>6</v>
      </c>
      <c r="G32" s="97">
        <v>6</v>
      </c>
      <c r="H32" s="97">
        <v>1</v>
      </c>
      <c r="I32" s="97">
        <v>0</v>
      </c>
      <c r="J32" s="97">
        <v>0</v>
      </c>
      <c r="K32" s="97">
        <f t="shared" si="4"/>
        <v>13</v>
      </c>
    </row>
    <row r="33" spans="2:11" ht="12">
      <c r="B33" s="93" t="s">
        <v>703</v>
      </c>
      <c r="D33" s="97">
        <v>0</v>
      </c>
      <c r="E33" s="97">
        <v>0</v>
      </c>
      <c r="F33" s="97">
        <v>3</v>
      </c>
      <c r="G33" s="97">
        <v>6</v>
      </c>
      <c r="H33" s="97">
        <v>0</v>
      </c>
      <c r="I33" s="97">
        <v>0</v>
      </c>
      <c r="J33" s="97">
        <v>0</v>
      </c>
      <c r="K33" s="97">
        <f t="shared" si="4"/>
        <v>9</v>
      </c>
    </row>
    <row r="34" spans="2:11" ht="12">
      <c r="B34" s="93" t="s">
        <v>704</v>
      </c>
      <c r="D34" s="97">
        <v>0</v>
      </c>
      <c r="E34" s="97">
        <v>0</v>
      </c>
      <c r="F34" s="97">
        <v>1</v>
      </c>
      <c r="G34" s="97">
        <v>0</v>
      </c>
      <c r="H34" s="97">
        <v>0</v>
      </c>
      <c r="I34" s="97">
        <v>0</v>
      </c>
      <c r="J34" s="97">
        <v>0</v>
      </c>
      <c r="K34" s="97">
        <f t="shared" si="4"/>
        <v>1</v>
      </c>
    </row>
    <row r="35" spans="2:11" ht="12">
      <c r="B35" s="93" t="s">
        <v>705</v>
      </c>
      <c r="D35" s="97">
        <v>0</v>
      </c>
      <c r="E35" s="97">
        <v>2</v>
      </c>
      <c r="F35" s="97">
        <v>7</v>
      </c>
      <c r="G35" s="97">
        <v>5</v>
      </c>
      <c r="H35" s="97">
        <v>0</v>
      </c>
      <c r="I35" s="97">
        <v>0</v>
      </c>
      <c r="J35" s="97">
        <v>0</v>
      </c>
      <c r="K35" s="97">
        <f t="shared" si="4"/>
        <v>14</v>
      </c>
    </row>
    <row r="36" spans="2:11" ht="12">
      <c r="B36" s="93" t="s">
        <v>706</v>
      </c>
      <c r="D36" s="97">
        <v>1</v>
      </c>
      <c r="E36" s="97">
        <v>0</v>
      </c>
      <c r="F36" s="97">
        <v>5</v>
      </c>
      <c r="G36" s="97">
        <v>2</v>
      </c>
      <c r="H36" s="97">
        <v>0</v>
      </c>
      <c r="I36" s="97">
        <v>0</v>
      </c>
      <c r="J36" s="97">
        <v>0</v>
      </c>
      <c r="K36" s="97">
        <f t="shared" si="4"/>
        <v>8</v>
      </c>
    </row>
    <row r="37" ht="6" customHeight="1"/>
    <row r="38" spans="1:11" ht="14.25">
      <c r="A38" s="108" t="s">
        <v>322</v>
      </c>
      <c r="B38" s="108"/>
      <c r="C38" s="108"/>
      <c r="D38" s="109">
        <f aca="true" t="shared" si="5" ref="D38:J38">SUM(D39:D42)</f>
        <v>5</v>
      </c>
      <c r="E38" s="109">
        <f t="shared" si="5"/>
        <v>3</v>
      </c>
      <c r="F38" s="109">
        <f t="shared" si="5"/>
        <v>17</v>
      </c>
      <c r="G38" s="109">
        <f t="shared" si="5"/>
        <v>45</v>
      </c>
      <c r="H38" s="109">
        <f t="shared" si="5"/>
        <v>2</v>
      </c>
      <c r="I38" s="109">
        <f t="shared" si="5"/>
        <v>0</v>
      </c>
      <c r="J38" s="109">
        <f t="shared" si="5"/>
        <v>3</v>
      </c>
      <c r="K38" s="109">
        <f>SUM(D38:J38)</f>
        <v>75</v>
      </c>
    </row>
    <row r="39" spans="2:11" ht="12">
      <c r="B39" s="93" t="s">
        <v>707</v>
      </c>
      <c r="D39" s="97">
        <v>1</v>
      </c>
      <c r="E39" s="97">
        <v>0</v>
      </c>
      <c r="F39" s="97">
        <v>1</v>
      </c>
      <c r="G39" s="97">
        <v>4</v>
      </c>
      <c r="H39" s="97">
        <v>1</v>
      </c>
      <c r="I39" s="97">
        <v>0</v>
      </c>
      <c r="J39" s="97">
        <v>1</v>
      </c>
      <c r="K39" s="97">
        <f>SUM(D39:J39)</f>
        <v>8</v>
      </c>
    </row>
    <row r="40" spans="2:11" ht="12">
      <c r="B40" s="93" t="s">
        <v>708</v>
      </c>
      <c r="D40" s="97">
        <v>0</v>
      </c>
      <c r="E40" s="97">
        <v>0</v>
      </c>
      <c r="F40" s="97">
        <v>5</v>
      </c>
      <c r="G40" s="97">
        <v>11</v>
      </c>
      <c r="H40" s="97">
        <v>0</v>
      </c>
      <c r="I40" s="97">
        <v>0</v>
      </c>
      <c r="J40" s="97">
        <v>0</v>
      </c>
      <c r="K40" s="97">
        <f>SUM(D40:J40)</f>
        <v>16</v>
      </c>
    </row>
    <row r="41" spans="2:11" ht="12">
      <c r="B41" s="93" t="s">
        <v>709</v>
      </c>
      <c r="D41" s="97">
        <v>4</v>
      </c>
      <c r="E41" s="97">
        <v>1</v>
      </c>
      <c r="F41" s="97">
        <v>7</v>
      </c>
      <c r="G41" s="97">
        <v>22</v>
      </c>
      <c r="H41" s="97">
        <v>1</v>
      </c>
      <c r="I41" s="97">
        <v>0</v>
      </c>
      <c r="J41" s="97">
        <v>1</v>
      </c>
      <c r="K41" s="97">
        <f>SUM(D41:J41)</f>
        <v>36</v>
      </c>
    </row>
    <row r="42" spans="2:11" ht="12">
      <c r="B42" s="93" t="s">
        <v>710</v>
      </c>
      <c r="D42" s="97">
        <v>0</v>
      </c>
      <c r="E42" s="97">
        <v>2</v>
      </c>
      <c r="F42" s="97">
        <v>4</v>
      </c>
      <c r="G42" s="97">
        <v>8</v>
      </c>
      <c r="H42" s="97">
        <v>0</v>
      </c>
      <c r="I42" s="97">
        <v>0</v>
      </c>
      <c r="J42" s="97">
        <v>1</v>
      </c>
      <c r="K42" s="97">
        <f>SUM(D42:J42)</f>
        <v>15</v>
      </c>
    </row>
    <row r="43" ht="6" customHeight="1"/>
    <row r="44" spans="1:11" ht="14.25">
      <c r="A44" s="108" t="s">
        <v>376</v>
      </c>
      <c r="B44" s="108"/>
      <c r="C44" s="108"/>
      <c r="D44" s="109">
        <f aca="true" t="shared" si="6" ref="D44:J44">SUM(D45:D46)</f>
        <v>0</v>
      </c>
      <c r="E44" s="109">
        <f t="shared" si="6"/>
        <v>0</v>
      </c>
      <c r="F44" s="109">
        <f t="shared" si="6"/>
        <v>8</v>
      </c>
      <c r="G44" s="109">
        <f t="shared" si="6"/>
        <v>25</v>
      </c>
      <c r="H44" s="109">
        <f t="shared" si="6"/>
        <v>2</v>
      </c>
      <c r="I44" s="109">
        <f t="shared" si="6"/>
        <v>0</v>
      </c>
      <c r="J44" s="109">
        <f t="shared" si="6"/>
        <v>7</v>
      </c>
      <c r="K44" s="109">
        <f>SUM(D44:J44)</f>
        <v>42</v>
      </c>
    </row>
    <row r="45" spans="2:11" ht="12">
      <c r="B45" s="93" t="s">
        <v>711</v>
      </c>
      <c r="D45" s="97">
        <v>0</v>
      </c>
      <c r="E45" s="97">
        <v>0</v>
      </c>
      <c r="F45" s="97">
        <v>6</v>
      </c>
      <c r="G45" s="97">
        <v>18</v>
      </c>
      <c r="H45" s="97">
        <v>1</v>
      </c>
      <c r="I45" s="97">
        <v>0</v>
      </c>
      <c r="J45" s="97">
        <v>4</v>
      </c>
      <c r="K45" s="97">
        <f>SUM(D45:J45)</f>
        <v>29</v>
      </c>
    </row>
    <row r="46" spans="2:11" ht="12">
      <c r="B46" s="93" t="s">
        <v>712</v>
      </c>
      <c r="D46" s="97">
        <v>0</v>
      </c>
      <c r="E46" s="97">
        <v>0</v>
      </c>
      <c r="F46" s="97">
        <v>2</v>
      </c>
      <c r="G46" s="97">
        <v>7</v>
      </c>
      <c r="H46" s="97">
        <v>1</v>
      </c>
      <c r="I46" s="97">
        <v>0</v>
      </c>
      <c r="J46" s="97">
        <v>3</v>
      </c>
      <c r="K46" s="97">
        <f>SUM(D46:J46)</f>
        <v>13</v>
      </c>
    </row>
    <row r="47" ht="6" customHeight="1"/>
    <row r="48" spans="1:11" ht="14.25">
      <c r="A48" s="108" t="s">
        <v>713</v>
      </c>
      <c r="B48" s="108"/>
      <c r="C48" s="108"/>
      <c r="D48" s="109">
        <f aca="true" t="shared" si="7" ref="D48:K48">SUM(D49:D52)</f>
        <v>0</v>
      </c>
      <c r="E48" s="109">
        <f t="shared" si="7"/>
        <v>6</v>
      </c>
      <c r="F48" s="109">
        <f t="shared" si="7"/>
        <v>13</v>
      </c>
      <c r="G48" s="109">
        <f t="shared" si="7"/>
        <v>9</v>
      </c>
      <c r="H48" s="109">
        <f t="shared" si="7"/>
        <v>0</v>
      </c>
      <c r="I48" s="109">
        <f t="shared" si="7"/>
        <v>0</v>
      </c>
      <c r="J48" s="109">
        <f t="shared" si="7"/>
        <v>0</v>
      </c>
      <c r="K48" s="109">
        <f t="shared" si="7"/>
        <v>28</v>
      </c>
    </row>
    <row r="49" spans="1:11" ht="12">
      <c r="A49" s="108"/>
      <c r="B49" s="93" t="s">
        <v>667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f>SUM(D49:J49)</f>
        <v>0</v>
      </c>
    </row>
    <row r="50" spans="2:11" ht="12">
      <c r="B50" s="93" t="s">
        <v>714</v>
      </c>
      <c r="D50" s="97">
        <v>0</v>
      </c>
      <c r="E50" s="97">
        <v>1</v>
      </c>
      <c r="F50" s="97">
        <v>7</v>
      </c>
      <c r="G50" s="97">
        <v>3</v>
      </c>
      <c r="H50" s="97">
        <v>0</v>
      </c>
      <c r="I50" s="97">
        <v>0</v>
      </c>
      <c r="J50" s="97">
        <v>0</v>
      </c>
      <c r="K50" s="97">
        <f>SUM(D50:J50)</f>
        <v>11</v>
      </c>
    </row>
    <row r="51" spans="2:11" ht="12">
      <c r="B51" s="93" t="s">
        <v>715</v>
      </c>
      <c r="D51" s="97">
        <v>0</v>
      </c>
      <c r="E51" s="97">
        <v>1</v>
      </c>
      <c r="F51" s="97">
        <v>1</v>
      </c>
      <c r="G51" s="97">
        <v>0</v>
      </c>
      <c r="H51" s="97">
        <v>0</v>
      </c>
      <c r="I51" s="97">
        <v>0</v>
      </c>
      <c r="J51" s="97">
        <v>0</v>
      </c>
      <c r="K51" s="97">
        <f>SUM(D51:J51)</f>
        <v>2</v>
      </c>
    </row>
    <row r="52" spans="2:11" ht="12">
      <c r="B52" s="93" t="s">
        <v>716</v>
      </c>
      <c r="D52" s="97">
        <v>0</v>
      </c>
      <c r="E52" s="97">
        <v>4</v>
      </c>
      <c r="F52" s="97">
        <v>5</v>
      </c>
      <c r="G52" s="97">
        <v>6</v>
      </c>
      <c r="H52" s="97">
        <v>0</v>
      </c>
      <c r="I52" s="97">
        <v>0</v>
      </c>
      <c r="J52" s="97">
        <v>0</v>
      </c>
      <c r="K52" s="97">
        <f>SUM(D52:J52)</f>
        <v>15</v>
      </c>
    </row>
    <row r="53" ht="6" customHeight="1"/>
    <row r="54" spans="1:11" ht="14.25">
      <c r="A54" s="108" t="s">
        <v>604</v>
      </c>
      <c r="B54" s="108"/>
      <c r="C54" s="108"/>
      <c r="D54" s="109">
        <f aca="true" t="shared" si="8" ref="D54:J54">D55</f>
        <v>2</v>
      </c>
      <c r="E54" s="109">
        <f t="shared" si="8"/>
        <v>1</v>
      </c>
      <c r="F54" s="109">
        <f t="shared" si="8"/>
        <v>12</v>
      </c>
      <c r="G54" s="109">
        <f t="shared" si="8"/>
        <v>7</v>
      </c>
      <c r="H54" s="109">
        <f t="shared" si="8"/>
        <v>3</v>
      </c>
      <c r="I54" s="109">
        <f t="shared" si="8"/>
        <v>0</v>
      </c>
      <c r="J54" s="109">
        <f t="shared" si="8"/>
        <v>1</v>
      </c>
      <c r="K54" s="109">
        <f>SUM(D54:J54)</f>
        <v>26</v>
      </c>
    </row>
    <row r="55" spans="2:11" ht="12">
      <c r="B55" s="93" t="s">
        <v>604</v>
      </c>
      <c r="D55" s="97">
        <v>2</v>
      </c>
      <c r="E55" s="97">
        <v>1</v>
      </c>
      <c r="F55" s="97">
        <v>12</v>
      </c>
      <c r="G55" s="97">
        <v>7</v>
      </c>
      <c r="H55" s="97">
        <v>3</v>
      </c>
      <c r="I55" s="97">
        <v>0</v>
      </c>
      <c r="J55" s="97">
        <v>1</v>
      </c>
      <c r="K55" s="97">
        <f>SUM(D55:J55)</f>
        <v>26</v>
      </c>
    </row>
    <row r="56" ht="6" customHeight="1"/>
    <row r="57" spans="1:11" ht="14.25">
      <c r="A57" s="108" t="s">
        <v>3</v>
      </c>
      <c r="B57" s="108"/>
      <c r="C57" s="108"/>
      <c r="D57" s="109">
        <f aca="true" t="shared" si="9" ref="D57:J57">SUM(D58:D59)</f>
        <v>12</v>
      </c>
      <c r="E57" s="109">
        <f t="shared" si="9"/>
        <v>15</v>
      </c>
      <c r="F57" s="109">
        <f t="shared" si="9"/>
        <v>101</v>
      </c>
      <c r="G57" s="109">
        <f t="shared" si="9"/>
        <v>79</v>
      </c>
      <c r="H57" s="109">
        <f t="shared" si="9"/>
        <v>7</v>
      </c>
      <c r="I57" s="109">
        <f t="shared" si="9"/>
        <v>16</v>
      </c>
      <c r="J57" s="109">
        <f t="shared" si="9"/>
        <v>0</v>
      </c>
      <c r="K57" s="109">
        <f>SUM(D57:J57)</f>
        <v>230</v>
      </c>
    </row>
    <row r="58" spans="2:11" ht="12">
      <c r="B58" s="93" t="s">
        <v>717</v>
      </c>
      <c r="D58" s="97">
        <v>4</v>
      </c>
      <c r="E58" s="97">
        <v>15</v>
      </c>
      <c r="F58" s="97">
        <v>101</v>
      </c>
      <c r="G58" s="97">
        <v>79</v>
      </c>
      <c r="H58" s="97">
        <v>7</v>
      </c>
      <c r="I58" s="97">
        <v>0</v>
      </c>
      <c r="J58" s="97">
        <v>0</v>
      </c>
      <c r="K58" s="97">
        <f>SUM(D58:J58)</f>
        <v>206</v>
      </c>
    </row>
    <row r="59" spans="2:11" ht="12">
      <c r="B59" s="93" t="s">
        <v>15</v>
      </c>
      <c r="D59" s="97">
        <v>8</v>
      </c>
      <c r="E59" s="97">
        <v>0</v>
      </c>
      <c r="F59" s="97">
        <v>0</v>
      </c>
      <c r="G59" s="97">
        <v>0</v>
      </c>
      <c r="H59" s="97">
        <v>0</v>
      </c>
      <c r="I59" s="97">
        <v>16</v>
      </c>
      <c r="J59" s="97">
        <v>0</v>
      </c>
      <c r="K59" s="97">
        <f>SUM(D59:J59)</f>
        <v>24</v>
      </c>
    </row>
  </sheetData>
  <mergeCells count="1">
    <mergeCell ref="B17:C17"/>
  </mergeCells>
  <printOptions horizontalCentered="1"/>
  <pageMargins left="0.6" right="0.5" top="0.5" bottom="0.6" header="0.5" footer="0.4"/>
  <pageSetup horizontalDpi="600" verticalDpi="600" orientation="portrait" r:id="rId1"/>
  <headerFooter alignWithMargins="0">
    <oddFooter>&amp;LIR:Enroll:Term:004:&amp;F&amp;C- 14 -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">
      <selection activeCell="A5" sqref="A5"/>
    </sheetView>
  </sheetViews>
  <sheetFormatPr defaultColWidth="9.33203125" defaultRowHeight="9.75"/>
  <cols>
    <col min="1" max="1" width="5.83203125" style="96" customWidth="1"/>
    <col min="2" max="2" width="5.16015625" style="96" customWidth="1"/>
    <col min="3" max="3" width="39.16015625" style="96" customWidth="1"/>
    <col min="4" max="4" width="11.33203125" style="96" customWidth="1"/>
    <col min="5" max="5" width="13.66015625" style="96" bestFit="1" customWidth="1"/>
    <col min="6" max="6" width="14" style="96" bestFit="1" customWidth="1"/>
    <col min="7" max="16384" width="11.16015625" style="96" customWidth="1"/>
  </cols>
  <sheetData>
    <row r="1" spans="1:7" ht="12">
      <c r="A1" s="95" t="s">
        <v>798</v>
      </c>
      <c r="B1" s="95"/>
      <c r="C1" s="95"/>
      <c r="D1" s="95"/>
      <c r="E1" s="95"/>
      <c r="F1" s="95"/>
      <c r="G1" s="95"/>
    </row>
    <row r="2" spans="1:7" ht="12">
      <c r="A2" s="95" t="s">
        <v>718</v>
      </c>
      <c r="B2" s="95"/>
      <c r="C2" s="95"/>
      <c r="D2" s="95"/>
      <c r="E2" s="95"/>
      <c r="F2" s="95"/>
      <c r="G2" s="95"/>
    </row>
    <row r="3" spans="1:7" ht="12">
      <c r="A3" s="94" t="s">
        <v>559</v>
      </c>
      <c r="B3" s="95"/>
      <c r="C3" s="95"/>
      <c r="D3" s="95"/>
      <c r="E3" s="95"/>
      <c r="F3" s="95"/>
      <c r="G3" s="95"/>
    </row>
    <row r="4" spans="1:7" ht="12">
      <c r="A4" s="93"/>
      <c r="B4" s="93"/>
      <c r="C4" s="93"/>
      <c r="D4" s="103" t="s">
        <v>17</v>
      </c>
      <c r="E4" s="103" t="s">
        <v>719</v>
      </c>
      <c r="F4" s="103" t="s">
        <v>19</v>
      </c>
      <c r="G4" s="112" t="s">
        <v>10</v>
      </c>
    </row>
    <row r="5" spans="1:6" ht="6" customHeight="1">
      <c r="A5" s="93"/>
      <c r="B5" s="98"/>
      <c r="C5" s="98"/>
      <c r="D5" s="93"/>
      <c r="E5" s="93"/>
      <c r="F5" s="93"/>
    </row>
    <row r="6" spans="1:10" ht="14.25">
      <c r="A6" s="168" t="s">
        <v>540</v>
      </c>
      <c r="B6" s="169"/>
      <c r="C6" s="169"/>
      <c r="D6" s="115">
        <f>D8+D15+D39+D44+D52+D57+D60</f>
        <v>242</v>
      </c>
      <c r="E6" s="115">
        <f>E8+E15+E39+E44+E52+E57+E60</f>
        <v>0</v>
      </c>
      <c r="F6" s="115">
        <f>F8+F15+F39+F44+F52+F57+F60</f>
        <v>12</v>
      </c>
      <c r="G6" s="116">
        <f>SUM(D6:F6)</f>
        <v>254</v>
      </c>
      <c r="H6" s="117"/>
      <c r="I6" s="117"/>
      <c r="J6" s="117"/>
    </row>
    <row r="7" spans="1:10" ht="7.5" customHeight="1">
      <c r="A7" s="113"/>
      <c r="B7" s="114"/>
      <c r="C7" s="114"/>
      <c r="D7" s="115"/>
      <c r="E7" s="115"/>
      <c r="F7" s="115"/>
      <c r="G7" s="116"/>
      <c r="H7" s="117"/>
      <c r="I7" s="117"/>
      <c r="J7" s="117"/>
    </row>
    <row r="8" spans="1:7" ht="14.25">
      <c r="A8" s="108" t="s">
        <v>564</v>
      </c>
      <c r="B8" s="108"/>
      <c r="C8" s="108"/>
      <c r="D8" s="109">
        <f>SUM(D9:D14)</f>
        <v>24</v>
      </c>
      <c r="E8" s="109">
        <f>SUM(E9:E14)</f>
        <v>0</v>
      </c>
      <c r="F8" s="109">
        <f>SUM(F9:F14)</f>
        <v>0</v>
      </c>
      <c r="G8" s="118">
        <f aca="true" t="shared" si="0" ref="G8:G14">SUM(D8:F8)</f>
        <v>24</v>
      </c>
    </row>
    <row r="9" spans="1:7" ht="12">
      <c r="A9" s="93"/>
      <c r="B9" s="93" t="s">
        <v>565</v>
      </c>
      <c r="C9" s="93"/>
      <c r="D9" s="97">
        <v>0</v>
      </c>
      <c r="E9" s="97">
        <v>0</v>
      </c>
      <c r="F9" s="97">
        <v>0</v>
      </c>
      <c r="G9" s="117">
        <f t="shared" si="0"/>
        <v>0</v>
      </c>
    </row>
    <row r="10" spans="1:7" ht="12">
      <c r="A10" s="93"/>
      <c r="B10" s="93" t="s">
        <v>688</v>
      </c>
      <c r="C10" s="93"/>
      <c r="D10" s="97">
        <v>9</v>
      </c>
      <c r="E10" s="97">
        <v>0</v>
      </c>
      <c r="F10" s="97">
        <v>0</v>
      </c>
      <c r="G10" s="117">
        <f t="shared" si="0"/>
        <v>9</v>
      </c>
    </row>
    <row r="11" spans="1:7" ht="12">
      <c r="A11" s="93"/>
      <c r="B11" s="93" t="s">
        <v>567</v>
      </c>
      <c r="C11" s="93"/>
      <c r="D11" s="97">
        <v>6</v>
      </c>
      <c r="E11" s="97">
        <v>0</v>
      </c>
      <c r="F11" s="97">
        <v>0</v>
      </c>
      <c r="G11" s="117">
        <f t="shared" si="0"/>
        <v>6</v>
      </c>
    </row>
    <row r="12" spans="1:7" ht="12">
      <c r="A12" s="93"/>
      <c r="B12" s="93" t="s">
        <v>689</v>
      </c>
      <c r="C12" s="93"/>
      <c r="D12" s="97">
        <v>1</v>
      </c>
      <c r="E12" s="97">
        <v>0</v>
      </c>
      <c r="F12" s="97">
        <v>0</v>
      </c>
      <c r="G12" s="117">
        <f t="shared" si="0"/>
        <v>1</v>
      </c>
    </row>
    <row r="13" spans="1:7" ht="12">
      <c r="A13" s="93"/>
      <c r="B13" s="111" t="s">
        <v>720</v>
      </c>
      <c r="C13" s="93"/>
      <c r="D13" s="97">
        <v>3</v>
      </c>
      <c r="E13" s="97">
        <v>0</v>
      </c>
      <c r="F13" s="97">
        <v>0</v>
      </c>
      <c r="G13" s="117">
        <f t="shared" si="0"/>
        <v>3</v>
      </c>
    </row>
    <row r="14" spans="1:7" ht="12">
      <c r="A14" s="93"/>
      <c r="B14" s="93" t="s">
        <v>691</v>
      </c>
      <c r="C14" s="93"/>
      <c r="D14" s="97">
        <v>5</v>
      </c>
      <c r="E14" s="97">
        <v>0</v>
      </c>
      <c r="F14" s="97">
        <v>0</v>
      </c>
      <c r="G14" s="117">
        <f t="shared" si="0"/>
        <v>5</v>
      </c>
    </row>
    <row r="15" spans="1:7" ht="14.25">
      <c r="A15" s="108" t="s">
        <v>150</v>
      </c>
      <c r="B15" s="108"/>
      <c r="C15" s="108"/>
      <c r="D15" s="109">
        <f>SUM(D16:D38)</f>
        <v>35</v>
      </c>
      <c r="E15" s="109">
        <f>SUM(E16:E38)</f>
        <v>0</v>
      </c>
      <c r="F15" s="109">
        <f>SUM(F16:F38)</f>
        <v>6</v>
      </c>
      <c r="G15" s="119">
        <f aca="true" t="shared" si="1" ref="G15:G38">SUM(D15:F15)</f>
        <v>41</v>
      </c>
    </row>
    <row r="16" spans="1:7" ht="12">
      <c r="A16" s="93"/>
      <c r="B16" s="93" t="s">
        <v>575</v>
      </c>
      <c r="C16" s="93"/>
      <c r="D16" s="97">
        <v>0</v>
      </c>
      <c r="E16" s="97">
        <v>0</v>
      </c>
      <c r="F16" s="97"/>
      <c r="G16" s="117">
        <f t="shared" si="1"/>
        <v>0</v>
      </c>
    </row>
    <row r="17" spans="1:7" ht="12">
      <c r="A17" s="93"/>
      <c r="B17" s="93" t="s">
        <v>721</v>
      </c>
      <c r="C17" s="93"/>
      <c r="D17" s="97">
        <v>2</v>
      </c>
      <c r="E17" s="97">
        <v>0</v>
      </c>
      <c r="F17" s="97">
        <v>0</v>
      </c>
      <c r="G17" s="117">
        <f t="shared" si="1"/>
        <v>2</v>
      </c>
    </row>
    <row r="18" spans="1:7" ht="12">
      <c r="A18" s="93"/>
      <c r="B18" s="93" t="s">
        <v>576</v>
      </c>
      <c r="C18" s="93"/>
      <c r="D18" s="97">
        <v>3</v>
      </c>
      <c r="E18" s="97">
        <v>0</v>
      </c>
      <c r="F18" s="97">
        <v>0</v>
      </c>
      <c r="G18" s="117">
        <f t="shared" si="1"/>
        <v>3</v>
      </c>
    </row>
    <row r="19" spans="1:7" ht="12">
      <c r="A19" s="93"/>
      <c r="B19" s="93" t="s">
        <v>577</v>
      </c>
      <c r="C19" s="93"/>
      <c r="D19" s="97">
        <v>0</v>
      </c>
      <c r="E19" s="97">
        <v>0</v>
      </c>
      <c r="F19" s="97">
        <v>0</v>
      </c>
      <c r="G19" s="117">
        <f t="shared" si="1"/>
        <v>0</v>
      </c>
    </row>
    <row r="20" spans="1:7" ht="12">
      <c r="A20" s="93"/>
      <c r="B20" s="93" t="s">
        <v>633</v>
      </c>
      <c r="C20" s="93"/>
      <c r="D20" s="97">
        <v>1</v>
      </c>
      <c r="E20" s="97">
        <v>0</v>
      </c>
      <c r="F20" s="97">
        <v>0</v>
      </c>
      <c r="G20" s="117">
        <f t="shared" si="1"/>
        <v>1</v>
      </c>
    </row>
    <row r="21" spans="1:7" ht="12">
      <c r="A21" s="93"/>
      <c r="B21" s="93" t="s">
        <v>578</v>
      </c>
      <c r="C21" s="93"/>
      <c r="D21" s="97">
        <v>0</v>
      </c>
      <c r="E21" s="97">
        <v>0</v>
      </c>
      <c r="F21" s="97">
        <v>0</v>
      </c>
      <c r="G21" s="117">
        <f t="shared" si="1"/>
        <v>0</v>
      </c>
    </row>
    <row r="22" spans="1:7" ht="12">
      <c r="A22" s="93"/>
      <c r="B22" s="93" t="s">
        <v>579</v>
      </c>
      <c r="C22" s="93"/>
      <c r="D22" s="97">
        <v>1</v>
      </c>
      <c r="E22" s="97">
        <v>0</v>
      </c>
      <c r="F22" s="97">
        <v>0</v>
      </c>
      <c r="G22" s="117">
        <f t="shared" si="1"/>
        <v>1</v>
      </c>
    </row>
    <row r="23" spans="1:7" ht="12">
      <c r="A23" s="93"/>
      <c r="B23" s="93" t="s">
        <v>634</v>
      </c>
      <c r="C23" s="93"/>
      <c r="D23" s="97">
        <v>0</v>
      </c>
      <c r="E23" s="97">
        <v>0</v>
      </c>
      <c r="F23" s="97">
        <v>5</v>
      </c>
      <c r="G23" s="117">
        <f t="shared" si="1"/>
        <v>5</v>
      </c>
    </row>
    <row r="24" spans="1:7" ht="12">
      <c r="A24" s="93"/>
      <c r="B24" s="93" t="s">
        <v>635</v>
      </c>
      <c r="C24" s="93"/>
      <c r="D24" s="97">
        <v>0</v>
      </c>
      <c r="E24" s="97">
        <v>0</v>
      </c>
      <c r="F24" s="97">
        <v>0</v>
      </c>
      <c r="G24" s="117">
        <f t="shared" si="1"/>
        <v>0</v>
      </c>
    </row>
    <row r="25" spans="1:7" ht="12">
      <c r="A25" s="93"/>
      <c r="B25" s="93" t="s">
        <v>580</v>
      </c>
      <c r="C25" s="93"/>
      <c r="D25" s="97">
        <v>2</v>
      </c>
      <c r="E25" s="97">
        <v>0</v>
      </c>
      <c r="F25" s="97">
        <v>0</v>
      </c>
      <c r="G25" s="117">
        <f t="shared" si="1"/>
        <v>2</v>
      </c>
    </row>
    <row r="26" spans="1:7" ht="12">
      <c r="A26" s="93"/>
      <c r="B26" s="93" t="s">
        <v>641</v>
      </c>
      <c r="C26" s="93"/>
      <c r="D26" s="97">
        <v>0</v>
      </c>
      <c r="E26" s="97">
        <v>0</v>
      </c>
      <c r="F26" s="97">
        <v>0</v>
      </c>
      <c r="G26" s="117">
        <f t="shared" si="1"/>
        <v>0</v>
      </c>
    </row>
    <row r="27" spans="1:7" ht="12">
      <c r="A27" s="93"/>
      <c r="B27" s="93" t="s">
        <v>582</v>
      </c>
      <c r="C27" s="93"/>
      <c r="D27" s="97">
        <v>5</v>
      </c>
      <c r="E27" s="97">
        <v>0</v>
      </c>
      <c r="F27" s="97">
        <v>0</v>
      </c>
      <c r="G27" s="117">
        <f t="shared" si="1"/>
        <v>5</v>
      </c>
    </row>
    <row r="28" spans="1:7" ht="12">
      <c r="A28" s="93"/>
      <c r="B28" s="93" t="s">
        <v>583</v>
      </c>
      <c r="C28" s="93"/>
      <c r="D28" s="97">
        <v>6</v>
      </c>
      <c r="E28" s="97">
        <v>0</v>
      </c>
      <c r="F28" s="97">
        <v>0</v>
      </c>
      <c r="G28" s="117">
        <f t="shared" si="1"/>
        <v>6</v>
      </c>
    </row>
    <row r="29" spans="1:7" ht="11.25" customHeight="1">
      <c r="A29" s="93"/>
      <c r="B29" s="93" t="s">
        <v>643</v>
      </c>
      <c r="C29" s="93"/>
      <c r="D29" s="97">
        <v>0</v>
      </c>
      <c r="E29" s="97">
        <v>0</v>
      </c>
      <c r="F29" s="97">
        <v>1</v>
      </c>
      <c r="G29" s="117">
        <f t="shared" si="1"/>
        <v>1</v>
      </c>
    </row>
    <row r="30" spans="1:7" ht="12">
      <c r="A30" s="93"/>
      <c r="B30" s="93" t="s">
        <v>586</v>
      </c>
      <c r="C30" s="93"/>
      <c r="D30" s="97">
        <v>7</v>
      </c>
      <c r="E30" s="97">
        <v>0</v>
      </c>
      <c r="F30" s="97">
        <v>0</v>
      </c>
      <c r="G30" s="117">
        <f t="shared" si="1"/>
        <v>7</v>
      </c>
    </row>
    <row r="31" spans="1:7" ht="12">
      <c r="A31" s="93"/>
      <c r="B31" s="93" t="s">
        <v>587</v>
      </c>
      <c r="C31" s="93"/>
      <c r="D31" s="97">
        <v>1</v>
      </c>
      <c r="E31" s="97">
        <v>0</v>
      </c>
      <c r="F31" s="97">
        <v>0</v>
      </c>
      <c r="G31" s="117">
        <f t="shared" si="1"/>
        <v>1</v>
      </c>
    </row>
    <row r="32" spans="1:7" ht="12">
      <c r="A32" s="93"/>
      <c r="B32" s="93" t="s">
        <v>722</v>
      </c>
      <c r="C32" s="93"/>
      <c r="D32" s="97">
        <v>0</v>
      </c>
      <c r="E32" s="97">
        <v>0</v>
      </c>
      <c r="F32" s="97">
        <v>0</v>
      </c>
      <c r="G32" s="117">
        <f t="shared" si="1"/>
        <v>0</v>
      </c>
    </row>
    <row r="33" spans="1:7" ht="12">
      <c r="A33" s="93"/>
      <c r="B33" s="93" t="s">
        <v>645</v>
      </c>
      <c r="C33" s="93"/>
      <c r="D33" s="97">
        <v>0</v>
      </c>
      <c r="E33" s="97"/>
      <c r="F33" s="97"/>
      <c r="G33" s="117">
        <f t="shared" si="1"/>
        <v>0</v>
      </c>
    </row>
    <row r="34" spans="1:7" ht="12">
      <c r="A34" s="93"/>
      <c r="B34" s="93" t="s">
        <v>646</v>
      </c>
      <c r="C34" s="93"/>
      <c r="D34" s="97">
        <v>4</v>
      </c>
      <c r="E34" s="97">
        <v>0</v>
      </c>
      <c r="F34" s="97">
        <v>0</v>
      </c>
      <c r="G34" s="117">
        <f t="shared" si="1"/>
        <v>4</v>
      </c>
    </row>
    <row r="35" spans="1:7" ht="12">
      <c r="A35" s="93"/>
      <c r="B35" s="93" t="s">
        <v>649</v>
      </c>
      <c r="C35" s="93"/>
      <c r="D35" s="97">
        <v>0</v>
      </c>
      <c r="E35" s="97">
        <v>0</v>
      </c>
      <c r="F35" s="97">
        <v>0</v>
      </c>
      <c r="G35" s="117">
        <f t="shared" si="1"/>
        <v>0</v>
      </c>
    </row>
    <row r="36" spans="1:7" ht="12">
      <c r="A36" s="93"/>
      <c r="B36" s="93" t="s">
        <v>723</v>
      </c>
      <c r="D36" s="97">
        <v>0</v>
      </c>
      <c r="E36" s="97">
        <v>0</v>
      </c>
      <c r="F36" s="97">
        <v>0</v>
      </c>
      <c r="G36" s="117">
        <f t="shared" si="1"/>
        <v>0</v>
      </c>
    </row>
    <row r="37" spans="1:7" ht="12">
      <c r="A37" s="93"/>
      <c r="B37" s="93" t="s">
        <v>706</v>
      </c>
      <c r="C37" s="93"/>
      <c r="D37" s="97">
        <v>3</v>
      </c>
      <c r="E37" s="97">
        <v>0</v>
      </c>
      <c r="F37" s="97">
        <v>0</v>
      </c>
      <c r="G37" s="117">
        <f t="shared" si="1"/>
        <v>3</v>
      </c>
    </row>
    <row r="38" spans="1:7" ht="12">
      <c r="A38" s="93"/>
      <c r="B38" s="93" t="s">
        <v>610</v>
      </c>
      <c r="C38" s="93"/>
      <c r="D38" s="97">
        <v>0</v>
      </c>
      <c r="E38" s="97">
        <v>0</v>
      </c>
      <c r="F38" s="97">
        <v>0</v>
      </c>
      <c r="G38" s="117">
        <f t="shared" si="1"/>
        <v>0</v>
      </c>
    </row>
    <row r="39" spans="1:11" ht="15">
      <c r="A39" s="108" t="s">
        <v>322</v>
      </c>
      <c r="B39" s="108"/>
      <c r="C39" s="108"/>
      <c r="D39" s="109">
        <f>SUM(D40:D42)</f>
        <v>38</v>
      </c>
      <c r="E39" s="109">
        <f>SUM(E40:E42)</f>
        <v>0</v>
      </c>
      <c r="F39" s="109">
        <f>SUM(F40:F42)</f>
        <v>0</v>
      </c>
      <c r="G39" s="109">
        <f>SUM(G40:G42)</f>
        <v>38</v>
      </c>
      <c r="K39" s="120"/>
    </row>
    <row r="40" spans="1:11" ht="12.75">
      <c r="A40" s="93"/>
      <c r="B40" s="93" t="s">
        <v>707</v>
      </c>
      <c r="C40" s="93"/>
      <c r="D40" s="97">
        <v>6</v>
      </c>
      <c r="E40" s="97">
        <v>0</v>
      </c>
      <c r="F40" s="97">
        <v>0</v>
      </c>
      <c r="G40" s="117">
        <f>SUM(D40:F40)</f>
        <v>6</v>
      </c>
      <c r="K40" s="121"/>
    </row>
    <row r="41" spans="1:7" ht="12">
      <c r="A41" s="93"/>
      <c r="B41" s="97" t="s">
        <v>724</v>
      </c>
      <c r="C41" s="93"/>
      <c r="D41" s="97">
        <v>12</v>
      </c>
      <c r="E41" s="97">
        <v>0</v>
      </c>
      <c r="F41" s="97">
        <v>0</v>
      </c>
      <c r="G41" s="117">
        <f>SUM(D41:F41)</f>
        <v>12</v>
      </c>
    </row>
    <row r="42" spans="1:7" ht="12">
      <c r="A42" s="93"/>
      <c r="B42" s="93" t="s">
        <v>725</v>
      </c>
      <c r="C42" s="93"/>
      <c r="D42" s="96">
        <v>20</v>
      </c>
      <c r="E42" s="97">
        <v>0</v>
      </c>
      <c r="F42" s="97">
        <v>0</v>
      </c>
      <c r="G42" s="117">
        <f>SUM(D42:F42)</f>
        <v>20</v>
      </c>
    </row>
    <row r="43" spans="1:6" ht="6" customHeight="1">
      <c r="A43" s="93"/>
      <c r="B43" s="93"/>
      <c r="C43" s="93"/>
      <c r="D43" s="97"/>
      <c r="E43" s="97"/>
      <c r="F43" s="97"/>
    </row>
    <row r="44" spans="1:7" ht="14.25">
      <c r="A44" s="108" t="s">
        <v>658</v>
      </c>
      <c r="B44" s="108"/>
      <c r="C44" s="108"/>
      <c r="D44" s="109">
        <f>SUM(D45:D51)</f>
        <v>27</v>
      </c>
      <c r="E44" s="109">
        <f>SUM(E45:E51)</f>
        <v>0</v>
      </c>
      <c r="F44" s="109">
        <f>SUM(F45:F51)</f>
        <v>6</v>
      </c>
      <c r="G44" s="109">
        <f aca="true" t="shared" si="2" ref="G44:G56">SUM(D44:F44)</f>
        <v>33</v>
      </c>
    </row>
    <row r="45" spans="1:7" ht="12">
      <c r="A45" s="93"/>
      <c r="B45" s="93" t="s">
        <v>726</v>
      </c>
      <c r="C45" s="93"/>
      <c r="D45" s="97">
        <v>1</v>
      </c>
      <c r="E45" s="97">
        <v>0</v>
      </c>
      <c r="F45" s="97">
        <v>2</v>
      </c>
      <c r="G45" s="117">
        <f t="shared" si="2"/>
        <v>3</v>
      </c>
    </row>
    <row r="46" spans="1:7" ht="12.75">
      <c r="A46" s="93"/>
      <c r="B46" s="93"/>
      <c r="C46" s="122" t="s">
        <v>396</v>
      </c>
      <c r="D46" s="97">
        <v>1</v>
      </c>
      <c r="E46" s="97">
        <v>0</v>
      </c>
      <c r="F46" s="97">
        <v>0</v>
      </c>
      <c r="G46" s="117">
        <f t="shared" si="2"/>
        <v>1</v>
      </c>
    </row>
    <row r="47" spans="1:7" ht="12.75">
      <c r="A47" s="93"/>
      <c r="B47" s="93"/>
      <c r="C47" s="123" t="s">
        <v>394</v>
      </c>
      <c r="D47" s="97">
        <v>7</v>
      </c>
      <c r="E47" s="97">
        <v>0</v>
      </c>
      <c r="F47" s="97">
        <v>0</v>
      </c>
      <c r="G47" s="117">
        <f t="shared" si="2"/>
        <v>7</v>
      </c>
    </row>
    <row r="48" spans="1:7" ht="12">
      <c r="A48" s="93"/>
      <c r="B48" s="93" t="s">
        <v>662</v>
      </c>
      <c r="C48" s="93"/>
      <c r="D48" s="97">
        <v>1</v>
      </c>
      <c r="E48" s="97">
        <v>0</v>
      </c>
      <c r="F48" s="97">
        <v>0</v>
      </c>
      <c r="G48" s="117">
        <f t="shared" si="2"/>
        <v>1</v>
      </c>
    </row>
    <row r="49" spans="1:14" ht="12">
      <c r="A49" s="93"/>
      <c r="B49" s="93" t="s">
        <v>664</v>
      </c>
      <c r="C49" s="93"/>
      <c r="D49" s="97">
        <v>8</v>
      </c>
      <c r="E49" s="97">
        <v>0</v>
      </c>
      <c r="F49" s="97">
        <v>0</v>
      </c>
      <c r="G49" s="117">
        <f t="shared" si="2"/>
        <v>8</v>
      </c>
      <c r="K49" s="124"/>
      <c r="L49" s="110"/>
      <c r="M49" s="110"/>
      <c r="N49" s="110"/>
    </row>
    <row r="50" spans="1:14" ht="12">
      <c r="A50" s="93"/>
      <c r="B50" s="93" t="s">
        <v>727</v>
      </c>
      <c r="C50" s="93"/>
      <c r="D50" s="97">
        <v>2</v>
      </c>
      <c r="E50" s="97">
        <v>0</v>
      </c>
      <c r="F50" s="97">
        <v>1</v>
      </c>
      <c r="G50" s="117">
        <f t="shared" si="2"/>
        <v>3</v>
      </c>
      <c r="K50" s="124"/>
      <c r="L50" s="110"/>
      <c r="M50" s="110"/>
      <c r="N50" s="110"/>
    </row>
    <row r="51" spans="1:7" ht="12">
      <c r="A51" s="93"/>
      <c r="B51" s="93" t="s">
        <v>599</v>
      </c>
      <c r="C51" s="93"/>
      <c r="D51" s="97">
        <v>7</v>
      </c>
      <c r="E51" s="97">
        <v>0</v>
      </c>
      <c r="F51" s="97">
        <v>3</v>
      </c>
      <c r="G51" s="117">
        <f t="shared" si="2"/>
        <v>10</v>
      </c>
    </row>
    <row r="52" spans="1:7" ht="14.25">
      <c r="A52" s="108" t="s">
        <v>713</v>
      </c>
      <c r="B52" s="108"/>
      <c r="C52" s="108"/>
      <c r="D52" s="109">
        <f>SUM(D53:D56)</f>
        <v>9</v>
      </c>
      <c r="E52" s="109">
        <f>SUM(E53:E56)</f>
        <v>0</v>
      </c>
      <c r="F52" s="109">
        <f>SUM(F53:F56)</f>
        <v>0</v>
      </c>
      <c r="G52" s="119">
        <f t="shared" si="2"/>
        <v>9</v>
      </c>
    </row>
    <row r="53" spans="1:7" ht="12">
      <c r="A53" s="93"/>
      <c r="B53" s="93" t="s">
        <v>667</v>
      </c>
      <c r="C53" s="93"/>
      <c r="D53" s="97">
        <v>1</v>
      </c>
      <c r="E53" s="97">
        <v>0</v>
      </c>
      <c r="F53" s="97">
        <v>0</v>
      </c>
      <c r="G53" s="117">
        <f t="shared" si="2"/>
        <v>1</v>
      </c>
    </row>
    <row r="54" spans="1:7" ht="12">
      <c r="A54" s="93"/>
      <c r="B54" s="96" t="s">
        <v>668</v>
      </c>
      <c r="C54" s="93"/>
      <c r="D54" s="97">
        <v>3</v>
      </c>
      <c r="E54" s="97">
        <v>0</v>
      </c>
      <c r="F54" s="97">
        <v>0</v>
      </c>
      <c r="G54" s="117">
        <f t="shared" si="2"/>
        <v>3</v>
      </c>
    </row>
    <row r="55" spans="1:7" ht="12">
      <c r="A55" s="93"/>
      <c r="B55" s="93" t="s">
        <v>671</v>
      </c>
      <c r="C55" s="93"/>
      <c r="D55" s="97">
        <v>5</v>
      </c>
      <c r="E55" s="97">
        <v>0</v>
      </c>
      <c r="F55" s="97">
        <v>0</v>
      </c>
      <c r="G55" s="117">
        <f t="shared" si="2"/>
        <v>5</v>
      </c>
    </row>
    <row r="56" spans="1:7" ht="12">
      <c r="A56" s="93"/>
      <c r="B56" s="93" t="s">
        <v>675</v>
      </c>
      <c r="C56" s="93"/>
      <c r="D56" s="97">
        <v>0</v>
      </c>
      <c r="E56" s="97">
        <v>0</v>
      </c>
      <c r="F56" s="97">
        <v>0</v>
      </c>
      <c r="G56" s="117">
        <f t="shared" si="2"/>
        <v>0</v>
      </c>
    </row>
    <row r="57" spans="1:7" ht="14.25">
      <c r="A57" s="108" t="s">
        <v>604</v>
      </c>
      <c r="B57" s="93"/>
      <c r="C57" s="93"/>
      <c r="D57" s="109">
        <f>SUM(D58:D59)</f>
        <v>5</v>
      </c>
      <c r="E57" s="109">
        <f>SUM(E58:E59)</f>
        <v>0</v>
      </c>
      <c r="F57" s="109">
        <f>SUM(F58:F59)</f>
        <v>0</v>
      </c>
      <c r="G57" s="109">
        <f>SUM(G58:G59)</f>
        <v>5</v>
      </c>
    </row>
    <row r="58" spans="1:7" ht="12">
      <c r="A58" s="93"/>
      <c r="B58" s="93" t="s">
        <v>728</v>
      </c>
      <c r="C58" s="93"/>
      <c r="D58" s="97">
        <v>4</v>
      </c>
      <c r="E58" s="97">
        <v>0</v>
      </c>
      <c r="F58" s="97">
        <v>0</v>
      </c>
      <c r="G58" s="117">
        <f>SUM(D58:F58)</f>
        <v>4</v>
      </c>
    </row>
    <row r="59" spans="1:7" ht="12">
      <c r="A59" s="93"/>
      <c r="B59" s="93"/>
      <c r="C59" s="93" t="s">
        <v>729</v>
      </c>
      <c r="D59" s="97">
        <v>1</v>
      </c>
      <c r="E59" s="97">
        <v>0</v>
      </c>
      <c r="F59" s="97">
        <v>0</v>
      </c>
      <c r="G59" s="117">
        <f>SUM(D59:F59)</f>
        <v>1</v>
      </c>
    </row>
    <row r="60" spans="1:7" ht="14.25">
      <c r="A60" s="108" t="s">
        <v>606</v>
      </c>
      <c r="B60" s="93"/>
      <c r="C60" s="93"/>
      <c r="D60" s="109">
        <f>D61</f>
        <v>104</v>
      </c>
      <c r="E60" s="109">
        <f>E61</f>
        <v>0</v>
      </c>
      <c r="F60" s="109">
        <f>F61</f>
        <v>0</v>
      </c>
      <c r="G60" s="119">
        <f>SUM(D60:F60)</f>
        <v>104</v>
      </c>
    </row>
    <row r="61" spans="1:7" ht="12">
      <c r="A61" s="93"/>
      <c r="B61" s="93" t="s">
        <v>609</v>
      </c>
      <c r="C61" s="93"/>
      <c r="D61" s="97">
        <v>104</v>
      </c>
      <c r="E61" s="97">
        <v>0</v>
      </c>
      <c r="F61" s="97">
        <v>0</v>
      </c>
      <c r="G61" s="117">
        <f>SUM(D61:F61)</f>
        <v>104</v>
      </c>
    </row>
  </sheetData>
  <mergeCells count="1">
    <mergeCell ref="A6:C6"/>
  </mergeCells>
  <printOptions horizontalCentered="1"/>
  <pageMargins left="0.75" right="0.75" top="0.5" bottom="0.5" header="0.51" footer="0.4"/>
  <pageSetup horizontalDpi="600" verticalDpi="600" orientation="portrait" scale="95" r:id="rId1"/>
  <headerFooter alignWithMargins="0">
    <oddFooter>&amp;LIR:Enroll:Term:00-4:&amp;F&amp;C&amp;8- 15 -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Support</cp:lastModifiedBy>
  <cp:lastPrinted>2004-02-12T16:14:24Z</cp:lastPrinted>
  <dcterms:created xsi:type="dcterms:W3CDTF">1998-01-06T20:24:21Z</dcterms:created>
  <dcterms:modified xsi:type="dcterms:W3CDTF">2004-06-22T21:40:31Z</dcterms:modified>
  <cp:category/>
  <cp:version/>
  <cp:contentType/>
  <cp:contentStatus/>
</cp:coreProperties>
</file>